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1.SBSP\Grozījumi Nr. 7 (inflācija)\"/>
    </mc:Choice>
  </mc:AlternateContent>
  <xr:revisionPtr revIDLastSave="0" documentId="8_{5848D1BE-CF2E-48F7-8EAF-B6F232EAF1EE}" xr6:coauthVersionLast="47" xr6:coauthVersionMax="47" xr10:uidLastSave="{00000000-0000-0000-0000-000000000000}"/>
  <bookViews>
    <workbookView xWindow="-110" yWindow="-110" windowWidth="19420" windowHeight="10420" firstSheet="1" activeTab="1" xr2:uid="{00000000-000D-0000-FFFF-FFFF00000000}"/>
  </bookViews>
  <sheets>
    <sheet name="3.1. pielikums" sheetId="11" r:id="rId1"/>
    <sheet name="3.2. pielikums" sheetId="2" r:id="rId2"/>
    <sheet name="3.3. pielikums" sheetId="9" r:id="rId3"/>
    <sheet name="3.4. pielikums" sheetId="10" r:id="rId4"/>
    <sheet name="3.5. pielikums" sheetId="8" r:id="rId5"/>
    <sheet name="3.6. pielikums" sheetId="13" r:id="rId6"/>
    <sheet name="3.7. pielikums" sheetId="12" r:id="rId7"/>
  </sheets>
  <definedNames>
    <definedName name="_xlnm.Print_Titles" localSheetId="1">'3.2. pielikums'!$3:$3</definedName>
    <definedName name="_xlnm.Print_Titles" localSheetId="2">'3.3. pielikums'!$3:$3</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7" i="8" l="1"/>
  <c r="C15" i="8"/>
  <c r="C16" i="8"/>
  <c r="C13" i="8"/>
  <c r="C14" i="8"/>
  <c r="C10" i="8"/>
  <c r="C9" i="8"/>
  <c r="C8" i="8"/>
  <c r="C7" i="8"/>
  <c r="D7" i="8" s="1"/>
  <c r="C6" i="8"/>
  <c r="D16" i="9"/>
  <c r="D17" i="9" s="1"/>
  <c r="D42" i="9"/>
  <c r="D43" i="9" s="1"/>
  <c r="D44" i="9" s="1"/>
  <c r="D45" i="9" s="1"/>
  <c r="D46" i="9" s="1"/>
  <c r="D47" i="9" s="1"/>
  <c r="D48" i="9" s="1"/>
  <c r="C41" i="9" s="1"/>
  <c r="D34" i="9"/>
  <c r="D35" i="9" s="1"/>
  <c r="D36" i="9" s="1"/>
  <c r="D37" i="9" s="1"/>
  <c r="D38" i="9" s="1"/>
  <c r="D39" i="9" s="1"/>
  <c r="D40" i="9" s="1"/>
  <c r="C33" i="9" s="1"/>
  <c r="D25" i="9"/>
  <c r="D26" i="9" s="1"/>
  <c r="D6" i="9"/>
  <c r="D7" i="9" s="1"/>
  <c r="D25" i="2"/>
  <c r="D26" i="2" s="1"/>
  <c r="D16" i="2"/>
  <c r="D17" i="2" s="1"/>
  <c r="D42" i="2"/>
  <c r="D43" i="2" s="1"/>
  <c r="D44" i="2" s="1"/>
  <c r="D34" i="2"/>
  <c r="D35" i="2" s="1"/>
  <c r="D36" i="2" s="1"/>
  <c r="D37" i="2" s="1"/>
  <c r="D38" i="2" s="1"/>
  <c r="D39" i="2" s="1"/>
  <c r="D40" i="2" s="1"/>
  <c r="D6" i="2"/>
  <c r="D7" i="2" s="1"/>
  <c r="D18" i="9" l="1"/>
  <c r="D19" i="9" s="1"/>
  <c r="D20" i="9" s="1"/>
  <c r="D21" i="9" s="1"/>
  <c r="D22" i="9" s="1"/>
  <c r="D23" i="9" s="1"/>
  <c r="C15" i="9" s="1"/>
  <c r="D27" i="9"/>
  <c r="D28" i="9" s="1"/>
  <c r="D29" i="9" s="1"/>
  <c r="D30" i="9" s="1"/>
  <c r="D31" i="9" s="1"/>
  <c r="D32" i="9" s="1"/>
  <c r="C24" i="9" s="1"/>
  <c r="D8" i="9"/>
  <c r="D9" i="9" s="1"/>
  <c r="D10" i="9" s="1"/>
  <c r="D27" i="2"/>
  <c r="D28" i="2" s="1"/>
  <c r="D29" i="2" s="1"/>
  <c r="D30" i="2" s="1"/>
  <c r="D31" i="2" s="1"/>
  <c r="D32" i="2" s="1"/>
  <c r="C24" i="2" s="1"/>
  <c r="D18" i="2"/>
  <c r="D19" i="2" s="1"/>
  <c r="D20" i="2" s="1"/>
  <c r="D21" i="2" s="1"/>
  <c r="D22" i="2" s="1"/>
  <c r="D23" i="2" s="1"/>
  <c r="C15" i="2" s="1"/>
  <c r="D45" i="2"/>
  <c r="D46" i="2" s="1"/>
  <c r="D47" i="2" s="1"/>
  <c r="D48" i="2" s="1"/>
  <c r="C41" i="2" s="1"/>
  <c r="C33" i="2"/>
  <c r="D8" i="2"/>
  <c r="D9" i="2" s="1"/>
  <c r="D10" i="2" s="1"/>
  <c r="D11" i="2" s="1"/>
  <c r="D12" i="2" s="1"/>
  <c r="D13" i="2" s="1"/>
  <c r="D14" i="2" s="1"/>
  <c r="C5" i="2" s="1"/>
  <c r="C4" i="2" l="1"/>
  <c r="D11" i="9"/>
  <c r="D12" i="9" s="1"/>
  <c r="D13" i="9" s="1"/>
  <c r="D14" i="9" l="1"/>
  <c r="C5" i="9" s="1"/>
  <c r="C4" i="9" s="1"/>
  <c r="D59" i="9" l="1"/>
  <c r="D13" i="8" l="1"/>
  <c r="E13" i="8" s="1"/>
  <c r="F13" i="8" s="1"/>
  <c r="D16" i="8"/>
  <c r="E16" i="8" s="1"/>
  <c r="F16" i="8" s="1"/>
  <c r="D17" i="8"/>
  <c r="E17" i="8" s="1"/>
  <c r="F17" i="8" s="1"/>
  <c r="D15" i="8"/>
  <c r="E15" i="8" s="1"/>
  <c r="F15" i="8" s="1"/>
  <c r="D14" i="8"/>
  <c r="B18" i="8"/>
  <c r="D10" i="8"/>
  <c r="E10" i="8" s="1"/>
  <c r="F10" i="8" s="1"/>
  <c r="D9" i="8"/>
  <c r="E9" i="8" s="1"/>
  <c r="F9" i="8" s="1"/>
  <c r="D8" i="8"/>
  <c r="E8" i="8" s="1"/>
  <c r="F8" i="8" s="1"/>
  <c r="E7" i="8"/>
  <c r="F7" i="8" s="1"/>
  <c r="B11" i="8"/>
  <c r="B4" i="9"/>
  <c r="B4" i="2"/>
  <c r="D12" i="13"/>
  <c r="E12" i="13"/>
  <c r="D11" i="13"/>
  <c r="D10" i="13"/>
  <c r="D8" i="13"/>
  <c r="E8" i="13"/>
  <c r="D7" i="13"/>
  <c r="D6" i="13"/>
  <c r="A57" i="2"/>
  <c r="A57" i="9" s="1"/>
  <c r="A56" i="2"/>
  <c r="A56" i="9" s="1"/>
  <c r="A55" i="2"/>
  <c r="A55" i="9" s="1"/>
  <c r="A54" i="2"/>
  <c r="A54" i="9" s="1"/>
  <c r="A53" i="2"/>
  <c r="A53" i="9" s="1"/>
  <c r="A52" i="2"/>
  <c r="A52" i="9" s="1"/>
  <c r="A51" i="2"/>
  <c r="A51" i="9" s="1"/>
  <c r="A50" i="2"/>
  <c r="A50" i="9" s="1"/>
  <c r="AI6" i="10"/>
  <c r="AI8" i="10"/>
  <c r="AI9" i="10"/>
  <c r="AI10" i="10"/>
  <c r="AI11" i="10"/>
  <c r="AI12" i="10"/>
  <c r="AI13" i="10"/>
  <c r="AI14" i="10"/>
  <c r="AI15" i="10"/>
  <c r="AI16" i="10"/>
  <c r="AI5" i="10"/>
  <c r="X5" i="10"/>
  <c r="X6" i="10"/>
  <c r="X8" i="10"/>
  <c r="X9" i="10"/>
  <c r="X10" i="10"/>
  <c r="X11" i="10"/>
  <c r="X12" i="10"/>
  <c r="X13" i="10"/>
  <c r="X14" i="10"/>
  <c r="X15" i="10"/>
  <c r="X16" i="10"/>
  <c r="M6" i="10"/>
  <c r="AJ6" i="10" s="1"/>
  <c r="M7" i="10"/>
  <c r="AJ7" i="10" s="1"/>
  <c r="M8" i="10"/>
  <c r="M9" i="10"/>
  <c r="M10" i="10"/>
  <c r="M11" i="10"/>
  <c r="M12" i="10"/>
  <c r="M13" i="10"/>
  <c r="M14" i="10"/>
  <c r="M15" i="10"/>
  <c r="M16" i="10"/>
  <c r="M5" i="10"/>
  <c r="A59" i="9"/>
  <c r="C55" i="9" l="1"/>
  <c r="C55" i="2"/>
  <c r="E10" i="13"/>
  <c r="AJ15" i="10"/>
  <c r="AJ10" i="10"/>
  <c r="AJ14" i="10"/>
  <c r="D18" i="8"/>
  <c r="AJ16" i="10"/>
  <c r="AJ12" i="10"/>
  <c r="C11" i="8"/>
  <c r="AJ8" i="10"/>
  <c r="AJ11" i="10"/>
  <c r="G10" i="13"/>
  <c r="C59" i="9" s="1"/>
  <c r="E6" i="13"/>
  <c r="G6" i="13" s="1"/>
  <c r="C59" i="2" s="1"/>
  <c r="E14" i="8"/>
  <c r="F14" i="8" s="1"/>
  <c r="F18" i="8" s="1"/>
  <c r="AJ13" i="10"/>
  <c r="AJ9" i="10"/>
  <c r="AJ5" i="10"/>
  <c r="C18" i="8"/>
  <c r="D6" i="8"/>
  <c r="E6" i="8" s="1"/>
  <c r="C58" i="9" l="1"/>
  <c r="C52" i="9"/>
  <c r="C52" i="2"/>
  <c r="C51" i="9"/>
  <c r="C51" i="2"/>
  <c r="C53" i="9"/>
  <c r="C53" i="2"/>
  <c r="C54" i="9"/>
  <c r="C54" i="2"/>
  <c r="C56" i="9"/>
  <c r="C56" i="2"/>
  <c r="C50" i="9"/>
  <c r="C50" i="2"/>
  <c r="C57" i="9"/>
  <c r="C57" i="2"/>
  <c r="E18" i="8"/>
  <c r="D11" i="8"/>
  <c r="C49" i="9" l="1"/>
  <c r="C60" i="9" s="1"/>
  <c r="E11" i="8"/>
  <c r="F6" i="8"/>
  <c r="F11" i="8" s="1"/>
  <c r="C58" i="2" l="1"/>
  <c r="C49" i="2" s="1"/>
  <c r="B60" i="2" s="1"/>
</calcChain>
</file>

<file path=xl/sharedStrings.xml><?xml version="1.0" encoding="utf-8"?>
<sst xmlns="http://schemas.openxmlformats.org/spreadsheetml/2006/main" count="358" uniqueCount="152">
  <si>
    <t>3.1. pielikums</t>
  </si>
  <si>
    <t>Pakalpojuma "Grupu mājas (dzīvokļa) personām ar garīga rakstura traucējumiem" apraksts</t>
  </si>
  <si>
    <t>Pakalpojuma mērķis</t>
  </si>
  <si>
    <t>Grupu māja (dzīvoklis) ir atsevišķs dzīvoklis vai māja, kurā personām ar garīga rakstura traucējumiem nodrošina mājokli un individuālu atbalstu sociālo problēmu risināšanā.</t>
  </si>
  <si>
    <t>Pakalpojuma saturs un apjoms klientiem ar vidēji smagiem funkcionālajiem traucējumiem  (nav nepieciešams atbalsts pašaprūpē)</t>
  </si>
  <si>
    <t xml:space="preserve">Klientam saskaņā ar Ministru kabineta 2017. gada 13. jūnija noteikumiem Nr. 338 "Prasības sociālo pakalpojumu sniedzējiem" (turpmāk - MK noteikumi Nr. 338) 82. punktu nodrošina:
- diennakts uzraudzību;
- sadzīves iemaņu uzturēšanu vai korekciju;
- atbalstu pašaprūpē;
- sociālo prasmju pilnveidi;
- atbalstu darba meklēšanā un izpratnes par darba attiecībām veidošanu;
- sabiedrībai pieņemamu saskarsmes iemaņu apgūšanu;
- atbalstu fiziski aktīva dzīvesveida veicināšanai;
- sociālā darbinieka individuālās konsultācijas. </t>
  </si>
  <si>
    <t>Pakalpojuma saturs un apjoms klientiem ar smagiem un ļoti smagiem funkcionālajiem traucējumiem un klientiem ar ierobežotu rīcībspēju (nepieciešams atbalsts pašaprūpē)</t>
  </si>
  <si>
    <t>Klientam saskaņā ar MK noteikumiem Nr. 338 83. punktu nodrošina:
- diennakts uzraudzību;
- palīdzību un atbalstu pašaprūpē, vai, ja nepieciešams, sociālo aprūpi; 
- sadzīves iemaņu apgūšanu un uzturēšanu;
- sociālo prasmju pilnveidi;
- sabiedrībai pieņemamu saskarsmes iemaņu apgūšanu;
- sociālā darbinieka individuālās konsultācijas.</t>
  </si>
  <si>
    <t>Īpašie nosacījumi</t>
  </si>
  <si>
    <t xml:space="preserve">Grupu mājā (dzīvoklī) klientam tiek veidota izpratne par normālu dienas ritmu, t.i., darba dienās dienas laikā klients ir nodarbināts (stādā algotu darbu brīvā darba tirgū, sociālajā uzņēmumā, subsidētajā darbā vietā, u.tml.), ir algota darba meklējumos, apgūst arodu vai kvalifikāciju, apmeklē specializētās darbnīcas, apmeklē dienas aprūpes centru, un tamlīdzīgi. Pilnu darba dienu klients var uzturēties grupu mājā brīvdienās un svētku dienās, saslimšanas gadījumā vai ir cits dibināts iemesls, kāpēc klientam nav pasākumu vai nodarbību ārpus mājas.
Ja grupu mājas klients persona nav iesaistīts aktivitātēs ārpus grupu mājas (dzīvokļa) pakalpojuma, klientam tiek nodrošināti pasākumi atbilstoši individuālajam sociālās rehabilitācijas plānam, organizējot praktisko iemaņu apguvi, atbalstu integrācijai sabiedrībā un darba tirgū. 
Grupu mājas pakalpojuma izmaksas uz vienu personu ir aprēķinātas, vadoties no situācijas, ka vienā grupu mājā pakalpojumu saņem ne vairāk kā 16 klienti. Grupu māja saņem aprēķināto vienas dienas izmaksu summu atbilstoši personu skaitam un darba dienu skaitam.
</t>
  </si>
  <si>
    <t>3.2.pielikums</t>
  </si>
  <si>
    <t>Pakalpojuma "Grupu mājas personām ar garīga rakstura traucējumiem bez aprūpes" vienības izmaksu standarta likmes aprēķins</t>
  </si>
  <si>
    <t xml:space="preserve"> Slodze</t>
  </si>
  <si>
    <t>Izmaksas                         1 klientam                dienā</t>
  </si>
  <si>
    <t>Aprēķins</t>
  </si>
  <si>
    <t>Aprēķinu paskaidrojums</t>
  </si>
  <si>
    <t>Pienākumu apraksts</t>
  </si>
  <si>
    <t>Atlīdzības izmaksas kopā</t>
  </si>
  <si>
    <t>Aprūpētājs uz 16 klientiem   
*viens aprūpētājs 14 h darba dienā ** viens aprūpētājs 24 h brīvdienās</t>
  </si>
  <si>
    <t>mēnešalgas bāze</t>
  </si>
  <si>
    <t xml:space="preserve">Pienākumi: (1) nodrošināt klientu uzraudzību brīvdienās un svētku dienās, kā arī nakts laikā; (2) pārbaudīt, vai klienti ir lietojuši zāles, ja tādas ir ordinētas. </t>
  </si>
  <si>
    <t>piemaksa 25%</t>
  </si>
  <si>
    <t>mēnešalgas bāze un piemaksa 25%</t>
  </si>
  <si>
    <t>VSAOI 23.59%</t>
  </si>
  <si>
    <t>atlīdzība mēnesī (1 slodze)</t>
  </si>
  <si>
    <t>Sociālais aprūpētājs vai sociālais rehabilitētājs (6 h darba dienā)</t>
  </si>
  <si>
    <r>
      <rPr>
        <b/>
        <sz val="11"/>
        <color theme="1"/>
        <rFont val="Times New Roman"/>
        <family val="1"/>
        <charset val="186"/>
      </rPr>
      <t>Sociālais aprūpētājs un</t>
    </r>
    <r>
      <rPr>
        <sz val="11"/>
        <color theme="1"/>
        <rFont val="Times New Roman"/>
        <family val="1"/>
        <charset val="186"/>
      </rPr>
      <t xml:space="preserve"> s</t>
    </r>
    <r>
      <rPr>
        <b/>
        <sz val="11"/>
        <color theme="1"/>
        <rFont val="Times New Roman"/>
        <family val="1"/>
        <charset val="186"/>
      </rPr>
      <t>ociālais rehabilitētaj</t>
    </r>
    <r>
      <rPr>
        <sz val="11"/>
        <color theme="1"/>
        <rFont val="Times New Roman"/>
        <family val="1"/>
        <charset val="186"/>
      </rPr>
      <t xml:space="preserve">s saskaņā ar </t>
    </r>
    <r>
      <rPr>
        <sz val="11"/>
        <color rgb="FF0070C0"/>
        <rFont val="Times New Roman"/>
        <family val="1"/>
        <charset val="186"/>
      </rPr>
      <t>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noteikta minimālā atlīdzība 705 EUR, bet </t>
    </r>
    <r>
      <rPr>
        <b/>
        <sz val="11"/>
        <color theme="1"/>
        <rFont val="Times New Roman"/>
        <family val="1"/>
        <charset val="186"/>
      </rPr>
      <t>viduspunkts 1005 EUR</t>
    </r>
    <r>
      <rPr>
        <sz val="11"/>
        <color theme="1"/>
        <rFont val="Times New Roman"/>
        <family val="1"/>
        <charset val="186"/>
      </rPr>
      <t>.
Papildus sociālais aprūpētājs un sociālais rehabilitētājs saskaņā ar</t>
    </r>
    <r>
      <rPr>
        <sz val="11"/>
        <color rgb="FF0070C0"/>
        <rFont val="Times New Roman"/>
        <family val="1"/>
        <charset val="186"/>
      </rPr>
      <t xml:space="preserve"> 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</si>
  <si>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t xml:space="preserve">Pienākumi:
</t>
    </r>
    <r>
      <rPr>
        <b/>
        <sz val="11"/>
        <rFont val="Times New Roman"/>
        <family val="1"/>
        <charset val="186"/>
      </rPr>
      <t>Sociālais rehabilitētājs</t>
    </r>
    <r>
      <rPr>
        <sz val="11"/>
        <rFont val="Times New Roman"/>
        <family val="1"/>
        <charset val="186"/>
      </rPr>
      <t xml:space="preserve"> -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plānot brīvo laiku.
</t>
    </r>
    <r>
      <rPr>
        <b/>
        <sz val="11"/>
        <rFont val="Times New Roman"/>
        <family val="1"/>
        <charset val="186"/>
      </rPr>
      <t>Sociālais aprūpētājs</t>
    </r>
    <r>
      <rPr>
        <sz val="11"/>
        <rFont val="Times New Roman"/>
        <family val="1"/>
        <charset val="186"/>
      </rPr>
      <t xml:space="preserve">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r>
  </si>
  <si>
    <t>atlīdzība gadā</t>
  </si>
  <si>
    <t>atlīdzība stundā</t>
  </si>
  <si>
    <t xml:space="preserve">Sociālais darbinieks
(4 h darba dienā) </t>
  </si>
  <si>
    <r>
      <rPr>
        <b/>
        <sz val="11"/>
        <color theme="1"/>
        <rFont val="Times New Roman"/>
        <family val="1"/>
        <charset val="186"/>
      </rPr>
      <t>Sociālais darbinieks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106.9. apakšpunktu klasificējas 43.1. apakšsaimes V A līmenī - 9. mēnešalgu grupa.
Atbilstoši Valsts kancelejas pārskatam “Mēnešalgu skalu salīdzinājums” 9. mēnešalgu grupai noteikta minimālā atlīdzība 1076 EUR, bet </t>
    </r>
    <r>
      <rPr>
        <b/>
        <sz val="11"/>
        <color theme="1"/>
        <rFont val="Times New Roman"/>
        <family val="1"/>
        <charset val="186"/>
      </rPr>
      <t>viduspunkts 1537 EUR</t>
    </r>
    <r>
      <rPr>
        <sz val="11"/>
        <color theme="1"/>
        <rFont val="Times New Roman"/>
        <family val="1"/>
        <charset val="186"/>
      </rPr>
      <t xml:space="preserve">.
Papildus sociālais darbinieks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</si>
  <si>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</si>
  <si>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GM vadītājs</t>
  </si>
  <si>
    <t>Pienākumi: (1) vadīt struktūrvienības darbu; (2) pārraudzīt citu darbinieku darbu; (3) iesaistīties sarežģītu problēmu risināšanā.</t>
  </si>
  <si>
    <t>atlīdzība mēnesī (0.5 slodzes)</t>
  </si>
  <si>
    <t>atlīdzība darba dienā (16 klienti)</t>
  </si>
  <si>
    <t>atlīdzība darba dienā (1 klients)</t>
  </si>
  <si>
    <t xml:space="preserve">  GM grāmatvedis</t>
  </si>
  <si>
    <r>
      <t xml:space="preserve">
</t>
    </r>
    <r>
      <rPr>
        <b/>
        <sz val="11"/>
        <color theme="1"/>
        <rFont val="Times New Roman"/>
        <family val="1"/>
        <charset val="186"/>
      </rPr>
      <t>DAC grāmatvedis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60.3.. apakšpunktu klasificējas 17. saimes III līmenī - 8. mēnešalgu grupa.
Atbilstoši Valsts kancelejas pārskatam “Mēnešalgu skalu salīdzinājums”  8. mēnešalgu grupai noteikta minimālā atlīdzība 899 EUR, bet </t>
    </r>
    <r>
      <rPr>
        <b/>
        <sz val="11"/>
        <color theme="1"/>
        <rFont val="Times New Roman"/>
        <family val="1"/>
        <charset val="186"/>
      </rPr>
      <t>viduspunkts 1291 EUR</t>
    </r>
    <r>
      <rPr>
        <sz val="11"/>
        <color theme="1"/>
        <rFont val="Times New Roman"/>
        <family val="1"/>
        <charset val="186"/>
      </rPr>
      <t xml:space="preserve">.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</si>
  <si>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Pienākumi:  (1) gatavot pārskatus grāmatvedības jomā, veikt tiem nepieciešamos aprēķinus; (2) piedalīties gada un ceturkšņa pārskatu sastādīšanā; (3) veikt pilnu grāmatvedības uzskaiti iestādē.</t>
  </si>
  <si>
    <t>atlīdzība mēnesī (0.2 slodzes)</t>
  </si>
  <si>
    <t>Ar pakalpojuma  administrēšanu, prasību nodrošināšanu un uzturēšanu saistītās izmaksas  kopā</t>
  </si>
  <si>
    <t>Inflācija % [1]</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</si>
  <si>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 3.4. pielikumā.</t>
  </si>
  <si>
    <t>Telpu īres izmaksas, komunālie pakalpojumi (apkure, ūdens un kanalizācija, elektrība, gāze, atkritumu izvešana) un uzturēšanas pakalpojumi (apdrošināšana, signalizācijas sistēmu uzstādīšana, remontdarbu pakalpojumi).</t>
  </si>
  <si>
    <t xml:space="preserve">Darba devēja apmaksātie veselības apdrošināšanas izdevumi </t>
  </si>
  <si>
    <t>Aprēķinu skat. 3.5. pielikumā</t>
  </si>
  <si>
    <t>Supervīzija</t>
  </si>
  <si>
    <t>Aprēķinu skat. 3.6. pielikumā.
Obligātās supervīzijas prasības sociālo pakalpojumu sniedzējiem noteiktas Ministru kabineta 2017. gada 13. jūnija noteikumu Nr. 338 9.2. apakšpunktā un 186. punktā.</t>
  </si>
  <si>
    <t>Kopā:</t>
  </si>
  <si>
    <t>3.3. pielikums</t>
  </si>
  <si>
    <r>
      <t xml:space="preserve">Pakalpojuma "Grupu mājas </t>
    </r>
    <r>
      <rPr>
        <b/>
        <sz val="11"/>
        <color indexed="8"/>
        <rFont val="Times New Roman"/>
        <family val="1"/>
        <charset val="186"/>
      </rPr>
      <t>personām ar garīga rakstura traucējumiem ar aprūpi"  vienības izmaksu standarta likmes aprēķins</t>
    </r>
  </si>
  <si>
    <t>Aprūpētājs
*viens aprūpētājs 16 stundas darba dienā, divi aprūpētāji 6 stundas darba dienā; 
** viens aprūpētājs 24 stundas brīvdienās un divi aprūpētāji 14 stundas brīvdienās</t>
  </si>
  <si>
    <t>Pienākumi: 
Aprūpētājs - nakts dežurants: (1) nodrošināt klientu uzraudzību brīvdienās un svētku dienās, kā arī nakts laikā; (2) pārbaudīt, vai klienti ir lietojuši zāles, ja tādas ir ordinētas. 
Aprūpētājs: (1) palīdzēt personām, kuras pašas sevi nevar aprūpēt, t.i., palīdzēt apgulties vai piecelties no gultas; (2) palīdzēt apģērbties, nomazgāties; (3) apmainīt gultas veļu; (4) sagatavot un uzņemt ēdienu; (5) pasniegt ēdienu un, ja nepieciešams, pabarot; (6) uzraudzīt medikamentu lietošanu; (7) pavadīt dažādu institūciju un pasākumu apmeklēšanas laikā; (8) apkopt telpas ar rokām vai putekļsūcēju; (9) mazgāt grīdas; (10) gludināt veļu; (11) palīdzēt maksāt par dzīvokļa īri un komunālajiem pakalpojumiem; (12) palīdzēt pirkt pārtikas produktus un citas saimniecībā nepieciešamās preces; (13) veikt starpnieka funkcijas.</t>
  </si>
  <si>
    <t>Pienākumi:
Sociālais rehabilitētājs -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organizēt brīvo laiku.
Sociālais aprūpētājs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</si>
  <si>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skatīt 3.4. pielikumā.</t>
  </si>
  <si>
    <t>Aprēķinu skatīt 3.5. pielikumā</t>
  </si>
  <si>
    <t>3.4. pielikums</t>
  </si>
  <si>
    <t>Pakalpojuma "Grupu mājas personām ar garīga rakstura traucējumiem"  sniedzēju izmaksu apkopojums un vidējo izmaksu aprēķins</t>
  </si>
  <si>
    <t>Izmaksas uz vienu klientu dienā 2014. gadā, euro</t>
  </si>
  <si>
    <t>Vidēji</t>
  </si>
  <si>
    <t>Izmaksas uz vienu klientu dienā 2015. gadā, euro</t>
  </si>
  <si>
    <t>Izmaksas uz vienu klientu dienā 2016. gadā, euro</t>
  </si>
  <si>
    <t>Vidēji (kopā)</t>
  </si>
  <si>
    <t>Nr. p.k.</t>
  </si>
  <si>
    <t>Izdevumu pozīcija</t>
  </si>
  <si>
    <t>GDz1</t>
  </si>
  <si>
    <t>GDz2</t>
  </si>
  <si>
    <t>GDz3</t>
  </si>
  <si>
    <t>GDz4</t>
  </si>
  <si>
    <t>GDz5</t>
  </si>
  <si>
    <t>GDz6</t>
  </si>
  <si>
    <t>GDz7</t>
  </si>
  <si>
    <t>GDz8</t>
  </si>
  <si>
    <t>GDz9</t>
  </si>
  <si>
    <t>GDz10*</t>
  </si>
  <si>
    <t>Atlīdzība**</t>
  </si>
  <si>
    <t>Sakaru pakalpojumi (telefons, internets, pasts)</t>
  </si>
  <si>
    <t>Ēdināšanas izdevumi***</t>
  </si>
  <si>
    <t>-</t>
  </si>
  <si>
    <t>Saimniecības un higiēnas preces</t>
  </si>
  <si>
    <t>Mācību materiāli un līdzekļi***</t>
  </si>
  <si>
    <t>Kancelejas preces un biroja preces</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</si>
  <si>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</si>
  <si>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</si>
  <si>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</si>
  <si>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</si>
  <si>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</si>
  <si>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Saimnieciskie pamatlīdzekļi,  inventārs, inventāra remonts (materiāli un pakalpojums)</t>
  </si>
  <si>
    <t>Informācija iegūta no pašvaldībām un pašvaldību pakalpojumu sniedzējiem / no Sociālo pakalpojumu sniedzēju reģistrā reģistrētajiem 17 pakalpojumu sniedzējiem informācija iegūta no 10.</t>
  </si>
  <si>
    <t>* SIA "Bērnu Oāze" grupu dzīvoklis Zilupes novada Lauderu pagastā ir likvidēts ar 14.12.2015. 2016.gadā kolonnā GDz10 tiek atspoguļotas biedrības "Rīgas pilsētas Rūpju bērns" grupu dzīvokļa vidējās izmaksas uz 1 klientu (Sociālo pakalpojumu reģistrā reģistrēts ar 26.11.2015.)</t>
  </si>
  <si>
    <t>*** Ēdināšanas, mācību materiālu un līdzekļu izdevumi netiek iekļauti vienas vienības likmes aprēķinā. Saskaņā ar Sociālo pakalpojumu un sociālās palīdzības likuma 1. panta 5. punktu  grupu māja (dzīvoklis) ir māja vai atsevišķs dzīvoklis, kurā personai ar garīga rakstura traucējumiem nodrošina mājokli, individuālu atbalstu sociālo problēmu risināšanā un, ja nepieciešams, sociālo aprūpi.  Līdz ar to grupu mājas (dzīvokļa) pakalpojuma sniedzējs klientam nodrošina tikai likumā noteikto pakalpojumu apjomu (izīrē dzīvojamo platību, sniedz konsultācijas un pakalpojumus, kas mazina garīgā rakstura traucējumu ietekmi uz personas patstāvīgu funkcionēšanu, sniedz atbalstu aprūpē utml) , bet  nesedz izdevumus un nenodrošina pakalpojumus, kas veidojas klientam viņa personīgo vajadzību apmierināšanai - ēdiens, apģērbs, mājoklis, veselības aprūpe, izglītība. Minētos pakalpojumus vai atbalstu to saņemšanā grupu mājas klients, tāpat kā jebkurš cits Latvijas iedzīvotājs,  izmanto citus resursus - veselības aprūpes un izglītības sistēmas pakalpojumus, cita veida sociālos pakalpojumus un sociālo palīdzību, atbilstoši ārējiem normatīvajiem aktiem un pašvaldības saistošajos noteikumos noteiktajai kārtībai.</t>
  </si>
  <si>
    <t>3.5. pielikums</t>
  </si>
  <si>
    <t>Veselības apdrošināšanas izmaksu aprēķins  pakalpojumam "Grupu mājas personām ar garīga rakstura traucējumiem"</t>
  </si>
  <si>
    <t>Pakalpojumi/speciālisti</t>
  </si>
  <si>
    <t xml:space="preserve">Klientu skaits, kam plānots sniegt pakalpojumu </t>
  </si>
  <si>
    <t xml:space="preserve">Speciālistu (slodžu) skaits </t>
  </si>
  <si>
    <t>Veselības apdrošināšanas izmaksas gadā, euro*</t>
  </si>
  <si>
    <t>Veselības apdrošināšanas izmaksas uz 1 klientu gadā, euro</t>
  </si>
  <si>
    <t>Veselības apdrošināšanas izmaksas par 1 klientu dienā, euro</t>
  </si>
  <si>
    <t>4=3*213.43 euro</t>
  </si>
  <si>
    <t>5=4/2</t>
  </si>
  <si>
    <t xml:space="preserve">6= 5/365 dienas </t>
  </si>
  <si>
    <t>Pakalpojuma "Grupu māja personām ar garīga rakstura traucējumiem bez aprūpes"aprēķini (1 un 2 līmenis)</t>
  </si>
  <si>
    <t>sociālais darbinieks</t>
  </si>
  <si>
    <t>aprūpētājs</t>
  </si>
  <si>
    <t>sociālais aprūpētājs/ sociālais rehabilitētājs</t>
  </si>
  <si>
    <t>grāmatvedis</t>
  </si>
  <si>
    <t>Pakalpojuma "Grupu māja personām ar garīga rakstura traucējumiem ar aprūpi" aprēķini (3 un 4 līmenis)</t>
  </si>
  <si>
    <t>3.6. pielikums</t>
  </si>
  <si>
    <t>Supervīzijas izmaksu aprēķins pakalpojumam "Grupu mājas personām ar garīga rakstura traucējumiem"</t>
  </si>
  <si>
    <t>Speciālists</t>
  </si>
  <si>
    <t>Supervīzijas cena vienam darbiniekam, euro/gadā*</t>
  </si>
  <si>
    <t xml:space="preserve">Darba laiks gadā** </t>
  </si>
  <si>
    <t>Supervīzijas izmaksas par darba stundu (viens darbinieks)</t>
  </si>
  <si>
    <t>Vidējās supervīzijas izmaksas par darba stundu (viens darbinieks)</t>
  </si>
  <si>
    <t>Darbinieku skaits</t>
  </si>
  <si>
    <t>Vidējās supervīzijas izmaksas par darba stundu (visi darbinieki)***</t>
  </si>
  <si>
    <t>4=2/3</t>
  </si>
  <si>
    <t>5=4 (vidējais)</t>
  </si>
  <si>
    <t>7=5*6</t>
  </si>
  <si>
    <t>GM bez aprūpes</t>
  </si>
  <si>
    <t>Sociālā darba speciālists****</t>
  </si>
  <si>
    <t>Institūcijas un struktūrvienības vadītājs</t>
  </si>
  <si>
    <t>Pārējie darbinieki</t>
  </si>
  <si>
    <t>GM ar aprūpi</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</si>
  <si>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</si>
  <si>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</si>
  <si>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 Vidējās supervīzijas izmaksas darba stundā aprēķinātas GM bez aprūpes sešiem darbiniekiem un GM ar aprūpi deviņiem darbiniekiem, ņemot vērā, ka vienas vienības izmaksu standarta likmes aprēķinā pieņemts, ka pakalpojumu nodrošina visi darbinieki darbinieki, neieskaitot grāmatvedi (grāmatvedis neveic tiešu darbu ar klientu).</t>
  </si>
  <si>
    <t>**** Sociālā darba speciālisti - sociālais darbinieks, sociālais rehabilitētājs un sociālais aprūpētājs.</t>
  </si>
  <si>
    <t>3.7. pielikums</t>
  </si>
  <si>
    <t>Informācija par sociālo pakalpojumu sniedzējiem, kuru sniegtā informācija tika analizēta veidojot pakalpojuma "Grupu mājas personām ar garīga rakstura traucējumiem" izmaksas</t>
  </si>
  <si>
    <t>Informācija iegūta no pašvaldībām, pašvaldību sociālajiem dienestiem un  pašvaldību pakalpojumu sniedzējiem  (10 pakalpojumu sniedzējiem, kas veido 63 % no Sociālo pakalpojumu sniedzēju reģistrā reģistrētajiem grupu dzīvokļiem pilngadīgām personām ar garīga rakstura traucējumiem (kopā uz atlases brīdi Sociālo paklpojumu sniedzēju reģistrā bija reģistrēti 17 grupu māju pakalpojumu sniedzēji, no kuriem 1 netika pieprasīta informācija, jo tam reģistrētā klientu grupa bija bērni)) t.sk.:
1) Rīgas plānošanas reģions – biedrības "Rīgas pilsētas Rūpju bērns" 3 GDz Rīgā, nodibinājuma "Fonds KOPĀ" 1 GDz Rīgā, SIA "Bērnu Oāze" 1 GDz Rīgā, biedrības "Latvijas kustība par neatkarīgu dzīvi" 1 GDz Rīgā, biedrības "Latvijas Samariešu apvienība" 1 GDz Rīgā, pašvaldības aģentūras "Jūrmalas sociālās aprūpes centrs" 1 GDz Jūrmalā; 
2) Latgales plānošanas reģions – SIA "Bērnu Oāze" 1 GDz Zilupes novada Lauderu pagastā;  
3) Kurzemes plānošanas reģions – Liepājas pilsētas domes Sociālā dienesta 1 GDz Liepājā; 
4) Zemgales plānošanas reģions – pašvaldību iestādes "Jelgavas sociālo lietu pārvalde" 1GDz Jelgavā. 
Izmantotā izlasē tika pārstāvēti pakalpojumu sniedzēji no četriem plānošanas reģioniem.
Sākotnēji informācija par grupu māju pakalpojuma sniegšanas izmaksām tika pieprasīta no reģistrā reģistrētiem grupu māju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grupu māju pakalpojuma sniedzējiem, kuri atsaucās aicinājumam sniegt pieprasīto informāciju.</t>
  </si>
  <si>
    <r>
      <rPr>
        <b/>
        <sz val="11"/>
        <color theme="1"/>
        <rFont val="Times New Roman"/>
        <family val="1"/>
        <charset val="186"/>
      </rPr>
      <t>DAC vadītājs</t>
    </r>
    <r>
      <rPr>
        <sz val="11"/>
        <color theme="1"/>
        <rFont val="Times New Roman"/>
        <family val="1"/>
        <charset val="186"/>
      </rPr>
      <t xml:space="preserve"> jeb vecākais sociālais darbinieks saskaņā ar </t>
    </r>
    <r>
      <rPr>
        <sz val="11"/>
        <color rgb="FF0070C0"/>
        <rFont val="Times New Roman"/>
        <family val="1"/>
        <charset val="186"/>
      </rPr>
      <t>MK 26.04.2022. noteikumu Nr. 262</t>
    </r>
    <r>
      <rPr>
        <sz val="11"/>
        <color theme="1"/>
        <rFont val="Times New Roman"/>
        <family val="1"/>
        <charset val="186"/>
      </rPr>
      <t xml:space="preserve"> 106.11. apakšpunktu klasificējas 43.1. apakšsaimes VI A līmenī - 10. mēnešalgu grupa.
Atbilstoši Valsts kancelejas pārskatam “Mēnešalgu skalu salīdzinājums” 10. mēnešalgu grupai noteikta minimālā atlīdzība 1301 EUR, bet </t>
    </r>
    <r>
      <rPr>
        <b/>
        <sz val="11"/>
        <color theme="1"/>
        <rFont val="Times New Roman"/>
        <family val="1"/>
        <charset val="186"/>
      </rPr>
      <t>viduspunkts 1859 EU</t>
    </r>
    <r>
      <rPr>
        <sz val="11"/>
        <color theme="1"/>
        <rFont val="Times New Roman"/>
        <family val="1"/>
        <charset val="186"/>
      </rPr>
      <t xml:space="preserve">R.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</si>
  <si>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[1] Administratīvās izmaksas indeksētas, piemērojot inflācijas % patēriņa grupai "0 VISAS PRECES UN PAKALPOJUMI" no 2017. gada janvāra atbilstoši CSP datiem (https://tools.csb.gov.lv/cpi_calculator/lv/2017M01-2022M08/0/100).</t>
  </si>
  <si>
    <t>atlīdzība gadā (1 slodze 16 klienti)</t>
  </si>
  <si>
    <t>atlīdzība stundā (1 slodze 16 klienti)</t>
  </si>
  <si>
    <t>atlīdzība stundā (1 slodze 1 klients)</t>
  </si>
  <si>
    <t>atlīdzība mēnesī  (3.56 slodze 1 klients)</t>
  </si>
  <si>
    <t>atlīdzība dienā (3.56 slodze 1 klients)</t>
  </si>
  <si>
    <t>atlīdzība mēnesī (7.37 slodzes 1 klients)</t>
  </si>
  <si>
    <t>atlīdzība dienā (7.37 slodzes 1 klients)</t>
  </si>
  <si>
    <t>atlīdzība darba dienā (6 h 16 klienti)</t>
  </si>
  <si>
    <t>atlīdzība darba dienā (6 h 1 klients)</t>
  </si>
  <si>
    <t>atlīdzība dienā (4 h 16 klienti)</t>
  </si>
  <si>
    <t>atlīdzība dienā (4 h 1 klients)</t>
  </si>
  <si>
    <t>Gadā 1720 darba stundas, t.sk. 143.3 darba stundas mēnesī.</t>
  </si>
  <si>
    <r>
      <rPr>
        <b/>
        <sz val="11"/>
        <color rgb="FF000000"/>
        <rFont val="Times New Roman"/>
        <family val="1"/>
        <charset val="186"/>
      </rPr>
      <t>Aprūpētājs</t>
    </r>
    <r>
      <rPr>
        <sz val="11"/>
        <color rgb="FF000000"/>
        <rFont val="Times New Roman"/>
        <family val="1"/>
        <charset val="186"/>
      </rPr>
      <t xml:space="preserve"> saskaņā ar </t>
    </r>
    <r>
      <rPr>
        <sz val="11"/>
        <color rgb="FF0070C0"/>
        <rFont val="Times New Roman"/>
        <family val="1"/>
        <charset val="186"/>
      </rPr>
      <t>MK 26.04.2022. noteikumu Nr. 262</t>
    </r>
    <r>
      <rPr>
        <sz val="11"/>
        <color rgb="FF000000"/>
        <rFont val="Times New Roman"/>
        <family val="1"/>
        <charset val="186"/>
      </rPr>
      <t xml:space="preserve"> 106.1. apakšpunktu klasificējas 43.1. apakšsaimes I A līmenī - 4. mēnešalgu grupa.
Atbilstoši Valsts kancelejas pārskatam “Mēnešalgu skalu salīdzinājums” 4. mēnešalgu grupai noteikta minimālā atlīdzība 616 EUR, bet </t>
    </r>
    <r>
      <rPr>
        <b/>
        <sz val="11"/>
        <color rgb="FF000000"/>
        <rFont val="Times New Roman"/>
        <family val="1"/>
        <charset val="186"/>
      </rPr>
      <t>viduspunkts 880 EUR</t>
    </r>
    <r>
      <rPr>
        <sz val="11"/>
        <color rgb="FF000000"/>
        <rFont val="Times New Roman"/>
        <family val="1"/>
        <charset val="186"/>
      </rPr>
      <t xml:space="preserve">.
Papildus aprūpētājs saskaņā ar </t>
    </r>
    <r>
      <rPr>
        <sz val="11"/>
        <color rgb="FF0070C0"/>
        <rFont val="Times New Roman"/>
        <family val="1"/>
        <charset val="186"/>
      </rPr>
      <t>MK 21.06.2022. notiekumu Nr. 361</t>
    </r>
    <r>
      <rPr>
        <sz val="11"/>
        <color rgb="FF000000"/>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rgb="FF000000"/>
        <rFont val="Times New Roman"/>
        <family val="1"/>
        <charset val="186"/>
      </rPr>
      <t xml:space="preserve"> 68a panta 2. punktā noteiktajam, gada bruto izmaksas dalot ar 1 720 stundām.
</t>
    </r>
    <r>
      <rPr>
        <sz val="11"/>
        <color theme="1"/>
        <rFont val="Times New Roman"/>
        <family val="1"/>
        <charset val="186"/>
      </rPr>
      <t>Slodžu aprēķins darba dienās: 
1) 21 darba diena * 14 h (plkst.: 18:00-08:00) = 294 h;</t>
    </r>
    <r>
      <rPr>
        <strike/>
        <sz val="11"/>
        <color theme="1"/>
        <rFont val="Times New Roman"/>
        <family val="1"/>
        <charset val="186"/>
      </rPr>
      <t xml:space="preserve">
</t>
    </r>
    <r>
      <rPr>
        <sz val="11"/>
        <color theme="1"/>
        <rFont val="Times New Roman"/>
        <family val="1"/>
        <charset val="186"/>
      </rPr>
      <t>2) 294 h / 143.3 h = 2.05 slodzes
Slodžu aprēķins brīvdienās (24 h):
3) 9 brīvdienas * 24 h = 216 h;</t>
    </r>
    <r>
      <rPr>
        <strike/>
        <sz val="11"/>
        <color rgb="FF000000"/>
        <rFont val="Times New Roman"/>
        <family val="1"/>
        <charset val="186"/>
      </rPr>
      <t xml:space="preserve">
</t>
    </r>
    <r>
      <rPr>
        <sz val="11"/>
        <color theme="1"/>
        <rFont val="Times New Roman"/>
        <family val="1"/>
        <charset val="186"/>
      </rPr>
      <t>4) 216 h / 143.3 h = 1.51 slodze
Slodzes un stundas mēnesī:</t>
    </r>
    <r>
      <rPr>
        <strike/>
        <sz val="11"/>
        <color theme="1"/>
        <rFont val="Times New Roman"/>
        <family val="1"/>
        <charset val="186"/>
      </rPr>
      <t xml:space="preserve">
</t>
    </r>
    <r>
      <rPr>
        <sz val="11"/>
        <color theme="1"/>
        <rFont val="Times New Roman"/>
        <family val="1"/>
        <charset val="186"/>
      </rPr>
      <t>5) 2.05 + 1.51 = 3.56 slodzes mēnesī
6) 294 h + 216 h = 510 h mēnesī</t>
    </r>
  </si>
  <si>
    <r>
      <rPr>
        <b/>
        <sz val="11"/>
        <color theme="1"/>
        <rFont val="Times New Roman"/>
        <family val="1"/>
        <charset val="186"/>
      </rPr>
      <t>Aprūpētājs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106.1. apakšpunktu klasificējas 43.1. apakšsaimes I A līmenī - 4. mēnešalgu grupa.
Atbilstoši Valsts kancelejas pārskatam “Mēnešalgu skalu salīdzinājums” 4. mēnešalgu grupai noteikta minimālā atlīdzība 616 EUR, bet </t>
    </r>
    <r>
      <rPr>
        <b/>
        <sz val="11"/>
        <color theme="1"/>
        <rFont val="Times New Roman"/>
        <family val="1"/>
        <charset val="186"/>
      </rPr>
      <t>viduspunkts 880 EUR</t>
    </r>
    <r>
      <rPr>
        <sz val="11"/>
        <color theme="1"/>
        <rFont val="Times New Roman"/>
        <family val="1"/>
        <charset val="186"/>
      </rPr>
      <t xml:space="preserve">.
Papildus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
Slodžu aprēķins darba dienās (1 aprūpētājs uz 5-6 klientiem):
1) 21 darba diena * 16 h (plkst.: 16:00-08:00) = 336 h;
2) 336 h / 143.3 h = 2.34 slodzes
Slodžu aprēķins darba dienās (2 aprūpētāji):
4) 21 darba diena * 6 h (plkst.: 16:00-22:00) * 2 aprūpētāji = 252 h;</t>
    </r>
    <r>
      <rPr>
        <strike/>
        <sz val="11"/>
        <color theme="1"/>
        <rFont val="Times New Roman"/>
        <family val="1"/>
        <charset val="186"/>
      </rPr>
      <t xml:space="preserve">
</t>
    </r>
    <r>
      <rPr>
        <sz val="11"/>
        <color theme="1"/>
        <rFont val="Times New Roman"/>
        <family val="1"/>
        <charset val="186"/>
      </rPr>
      <t>5) 252 h / 143.3 h = 1.76 slodzes
Slodžu aprēķins brīvdienās (1 aprūpētājs):
6) 9 brīvdienas * 24 h = 216 h;</t>
    </r>
    <r>
      <rPr>
        <strike/>
        <sz val="11"/>
        <color theme="1"/>
        <rFont val="Times New Roman"/>
        <family val="1"/>
        <charset val="186"/>
      </rPr>
      <t xml:space="preserve">
</t>
    </r>
    <r>
      <rPr>
        <sz val="11"/>
        <color theme="1"/>
        <rFont val="Times New Roman"/>
        <family val="1"/>
        <charset val="186"/>
      </rPr>
      <t>7) 216 h / 143.3 h = 1.51 slodze
Slodžu aprēķins brīvdienās (2 aprūpētāji):
8) 9 brīvdienas * 14 h (plkst.: 08:00-22:00) * 2 aprūpētāji = 252 h;</t>
    </r>
    <r>
      <rPr>
        <strike/>
        <sz val="11"/>
        <color theme="1"/>
        <rFont val="Times New Roman"/>
        <family val="1"/>
        <charset val="186"/>
      </rPr>
      <t xml:space="preserve">
</t>
    </r>
    <r>
      <rPr>
        <sz val="11"/>
        <color theme="1"/>
        <rFont val="Times New Roman"/>
        <family val="1"/>
        <charset val="186"/>
      </rPr>
      <t>9) 252 h / 143.3 h = 1.76 slodzes
Slodzes un stundas mēnesī:</t>
    </r>
    <r>
      <rPr>
        <strike/>
        <sz val="11"/>
        <color theme="1"/>
        <rFont val="Times New Roman"/>
        <family val="1"/>
        <charset val="186"/>
      </rPr>
      <t xml:space="preserve">
</t>
    </r>
    <r>
      <rPr>
        <sz val="11"/>
        <color theme="1"/>
        <rFont val="Times New Roman"/>
        <family val="1"/>
        <charset val="186"/>
      </rPr>
      <t>10) 2. 34 + 1.76 + 1.51 + 1.76 = 7.37 slodzes
11) 336 h + 252 h + 216 h + 252 h = 1056 h mēnesī</t>
    </r>
  </si>
  <si>
    <t>** Atlīdzība - pakalpojuma sniedzēju izmaksu apkopojums un vidējo izmaksu aprēķins netiek iekļauts vienas vienības izmaksu standara likmes aprēķinā, jo darbinieku atlīdzība aprēķināta saskaņā ar MK 26.04.2022. noteikumiem Nr. 262 (skat. 3.2 un 3.3. pielikumu).</t>
  </si>
  <si>
    <t>[1]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kas spēkā līdz 16.11.2021. grozījumiem)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 Darbinieku apdrošināšanas izmaksu apmērs saglabāts iepriekšējā apmērā (atbilstoši Valsts un pašvaldību institūciju amatpersonu un darbinieku atlīdzības likumam, kas spēkā līdz 30.07.2022.), bet indeksējot ar inflācijas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</si>
</sst>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0"/>
      <name val="Arial"/>
      <charset val="186"/>
    </font>
    <font>
      <sz val="10"/>
      <name val="Arial"/>
      <family val="2"/>
      <charset val="186"/>
    </font>
    <font>
      <sz val="12"/>
      <name val="Times New Roman"/>
      <family val="1"/>
      <charset val="186"/>
    </font>
    <font>
      <sz val="11"/>
      <name val="Times New Roman"/>
      <family val="1"/>
      <charset val="186"/>
    </font>
    <font>
      <sz val="11"/>
      <name val="Arial"/>
      <family val="2"/>
      <charset val="186"/>
    </font>
    <font>
      <b/>
      <sz val="11"/>
      <name val="Times New Roman"/>
      <family val="1"/>
      <charset val="186"/>
    </font>
    <font>
      <b/>
      <sz val="11"/>
      <color indexed="8"/>
      <name val="Times New Roman"/>
      <family val="1"/>
      <charset val="186"/>
    </font>
    <font>
      <i/>
      <sz val="11"/>
      <name val="Times New Roman"/>
      <family val="1"/>
      <charset val="186"/>
    </font>
    <font>
      <i/>
      <sz val="12"/>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i/>
      <sz val="11"/>
      <color theme="1"/>
      <name val="Times New Roman"/>
      <family val="1"/>
      <charset val="186"/>
    </font>
    <font>
      <b/>
      <sz val="12"/>
      <color theme="1"/>
      <name val="Times New Roman"/>
      <family val="1"/>
      <charset val="186"/>
    </font>
    <font>
      <sz val="12"/>
      <color theme="1"/>
      <name val="Times New Roman"/>
      <family val="1"/>
      <charset val="186"/>
    </font>
    <font>
      <strike/>
      <sz val="11"/>
      <color theme="1"/>
      <name val="Times New Roman"/>
      <family val="1"/>
      <charset val="186"/>
    </font>
    <font>
      <strike/>
      <sz val="11"/>
      <name val="Times New Roman"/>
      <family val="1"/>
      <charset val="186"/>
    </font>
    <font>
      <b/>
      <strike/>
      <sz val="11"/>
      <color theme="1"/>
      <name val="Times New Roman"/>
      <family val="1"/>
      <charset val="186"/>
    </font>
    <font>
      <b/>
      <strike/>
      <sz val="11"/>
      <name val="Times New Roman"/>
      <family val="1"/>
      <charset val="186"/>
    </font>
    <font>
      <sz val="11"/>
      <color rgb="FF0070C0"/>
      <name val="Times New Roman"/>
      <family val="1"/>
      <charset val="186"/>
    </font>
    <font>
      <b/>
      <sz val="11"/>
      <color rgb="FF000000"/>
      <name val="Times New Roman"/>
      <family val="1"/>
      <charset val="186"/>
    </font>
    <font>
      <strike/>
      <sz val="11"/>
      <color rgb="FF000000"/>
      <name val="Times New Roman"/>
      <family val="1"/>
      <charset val="186"/>
    </font>
    <font>
      <sz val="1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13">
    <xf numFmtId="0" fontId="0" fillId="0" borderId="0" xfId="0"/>
    <xf numFmtId="0" fontId="2" fillId="0" borderId="0" xfId="0" applyFont="1"/>
    <xf numFmtId="0" fontId="3" fillId="0" borderId="0" xfId="0" applyFont="1"/>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vertical="center" wrapText="1"/>
    </xf>
    <xf numFmtId="4" fontId="10" fillId="0" borderId="4" xfId="0" applyNumberFormat="1" applyFont="1" applyBorder="1" applyAlignment="1">
      <alignment horizontal="center" vertical="center"/>
    </xf>
    <xf numFmtId="4" fontId="3" fillId="0" borderId="4" xfId="0" applyNumberFormat="1" applyFont="1" applyBorder="1" applyAlignment="1">
      <alignment horizontal="center" vertical="center"/>
    </xf>
    <xf numFmtId="4" fontId="10" fillId="0" borderId="5" xfId="0" applyNumberFormat="1" applyFont="1" applyBorder="1" applyAlignment="1">
      <alignment horizontal="center" vertical="center"/>
    </xf>
    <xf numFmtId="4" fontId="11" fillId="0" borderId="8" xfId="0" applyNumberFormat="1" applyFont="1" applyBorder="1" applyAlignment="1">
      <alignment horizontal="center" vertical="center"/>
    </xf>
    <xf numFmtId="4" fontId="10" fillId="0" borderId="6" xfId="0" applyNumberFormat="1" applyFont="1" applyBorder="1" applyAlignment="1">
      <alignment horizontal="center" vertical="center"/>
    </xf>
    <xf numFmtId="4" fontId="10" fillId="0" borderId="9" xfId="0" applyNumberFormat="1" applyFont="1" applyBorder="1" applyAlignment="1">
      <alignment horizontal="center" vertical="center"/>
    </xf>
    <xf numFmtId="4" fontId="10" fillId="0" borderId="10" xfId="0" applyNumberFormat="1" applyFont="1" applyBorder="1" applyAlignment="1">
      <alignment horizontal="center" vertical="center"/>
    </xf>
    <xf numFmtId="4" fontId="10" fillId="0" borderId="7" xfId="0" applyNumberFormat="1" applyFont="1" applyBorder="1" applyAlignment="1">
      <alignment horizontal="center" vertical="center"/>
    </xf>
    <xf numFmtId="4" fontId="5" fillId="0" borderId="8" xfId="0" applyNumberFormat="1" applyFont="1" applyBorder="1" applyAlignment="1">
      <alignment horizontal="center" vertical="center"/>
    </xf>
    <xf numFmtId="0" fontId="10" fillId="0" borderId="0" xfId="0" applyFont="1" applyAlignment="1">
      <alignment vertical="center" wrapText="1"/>
    </xf>
    <xf numFmtId="4" fontId="10" fillId="3" borderId="4"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4" fontId="10" fillId="3" borderId="7" xfId="0" applyNumberFormat="1" applyFont="1" applyFill="1" applyBorder="1" applyAlignment="1">
      <alignment horizontal="center" vertical="center"/>
    </xf>
    <xf numFmtId="4" fontId="10" fillId="2" borderId="4" xfId="0" applyNumberFormat="1" applyFont="1" applyFill="1" applyBorder="1" applyAlignment="1">
      <alignment horizontal="center" vertical="center"/>
    </xf>
    <xf numFmtId="4" fontId="10" fillId="2" borderId="5" xfId="0" applyNumberFormat="1" applyFont="1" applyFill="1" applyBorder="1" applyAlignment="1">
      <alignment horizontal="center" vertical="center"/>
    </xf>
    <xf numFmtId="0" fontId="5" fillId="0" borderId="0" xfId="0" applyFont="1" applyAlignment="1">
      <alignment horizontal="center"/>
    </xf>
    <xf numFmtId="0" fontId="4" fillId="0" borderId="0" xfId="0" applyFont="1"/>
    <xf numFmtId="4" fontId="11" fillId="0" borderId="0" xfId="0" applyNumberFormat="1" applyFont="1" applyAlignment="1">
      <alignment horizontal="center" vertical="center"/>
    </xf>
    <xf numFmtId="0" fontId="10" fillId="0" borderId="0" xfId="0" applyFont="1" applyAlignment="1">
      <alignment horizontal="left" vertical="center"/>
    </xf>
    <xf numFmtId="4" fontId="10" fillId="0" borderId="0" xfId="0" applyNumberFormat="1" applyFont="1" applyAlignment="1">
      <alignment horizontal="left" vertical="center"/>
    </xf>
    <xf numFmtId="0" fontId="12" fillId="0" borderId="0" xfId="0" applyFont="1"/>
    <xf numFmtId="0" fontId="10" fillId="4" borderId="4" xfId="0" applyFont="1" applyFill="1" applyBorder="1" applyAlignment="1">
      <alignment horizontal="center" vertical="center" wrapText="1"/>
    </xf>
    <xf numFmtId="0" fontId="10" fillId="0" borderId="4" xfId="0" applyFont="1" applyBorder="1"/>
    <xf numFmtId="0" fontId="10" fillId="0" borderId="4" xfId="0" applyFont="1" applyBorder="1" applyAlignment="1">
      <alignment horizontal="center" vertical="center"/>
    </xf>
    <xf numFmtId="0" fontId="12" fillId="0" borderId="0" xfId="0" applyFont="1" applyAlignment="1">
      <alignment wrapText="1"/>
    </xf>
    <xf numFmtId="0" fontId="10" fillId="0" borderId="0" xfId="0" applyFont="1"/>
    <xf numFmtId="0" fontId="10" fillId="0" borderId="0" xfId="0" applyFont="1" applyAlignment="1">
      <alignment horizontal="center" vertical="center"/>
    </xf>
    <xf numFmtId="3" fontId="10" fillId="0" borderId="0" xfId="0" applyNumberFormat="1" applyFont="1" applyAlignment="1">
      <alignment horizontal="center" vertical="center"/>
    </xf>
    <xf numFmtId="4" fontId="10" fillId="0" borderId="0" xfId="0" applyNumberFormat="1" applyFont="1" applyAlignment="1">
      <alignment horizontal="center" vertical="center"/>
    </xf>
    <xf numFmtId="2" fontId="11" fillId="0" borderId="0" xfId="0" applyNumberFormat="1" applyFont="1" applyAlignment="1">
      <alignment horizontal="center" vertical="center"/>
    </xf>
    <xf numFmtId="0" fontId="3" fillId="0" borderId="4" xfId="0" applyFont="1" applyBorder="1"/>
    <xf numFmtId="0" fontId="11" fillId="4" borderId="4" xfId="0" applyFont="1" applyFill="1" applyBorder="1" applyAlignment="1">
      <alignment horizontal="right" wrapText="1"/>
    </xf>
    <xf numFmtId="0" fontId="3" fillId="4" borderId="4" xfId="0" applyFont="1" applyFill="1" applyBorder="1"/>
    <xf numFmtId="0" fontId="11" fillId="4" borderId="4" xfId="0" applyFont="1" applyFill="1" applyBorder="1" applyAlignment="1">
      <alignment horizontal="center" vertical="center" wrapText="1"/>
    </xf>
    <xf numFmtId="4" fontId="11" fillId="4" borderId="4" xfId="0" applyNumberFormat="1" applyFont="1" applyFill="1" applyBorder="1" applyAlignment="1">
      <alignment horizontal="center" vertical="center"/>
    </xf>
    <xf numFmtId="9" fontId="11" fillId="4" borderId="4" xfId="1" applyFont="1" applyFill="1" applyBorder="1" applyAlignment="1">
      <alignment horizontal="center" vertical="center"/>
    </xf>
    <xf numFmtId="0" fontId="10" fillId="2" borderId="4" xfId="0" applyFont="1" applyFill="1" applyBorder="1" applyAlignment="1">
      <alignment vertical="center" wrapText="1"/>
    </xf>
    <xf numFmtId="0" fontId="13" fillId="0" borderId="4" xfId="0" applyFont="1" applyBorder="1" applyAlignment="1">
      <alignment wrapText="1"/>
    </xf>
    <xf numFmtId="1" fontId="3" fillId="2" borderId="4" xfId="0" applyNumberFormat="1" applyFont="1" applyFill="1" applyBorder="1" applyAlignment="1">
      <alignment horizontal="center" vertical="center"/>
    </xf>
    <xf numFmtId="1" fontId="3"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xf>
    <xf numFmtId="4" fontId="3" fillId="0" borderId="4" xfId="0" applyNumberFormat="1" applyFont="1" applyBorder="1" applyAlignment="1">
      <alignment horizontal="center"/>
    </xf>
    <xf numFmtId="2" fontId="3" fillId="0" borderId="4" xfId="0" applyNumberFormat="1" applyFont="1" applyBorder="1" applyAlignment="1">
      <alignment horizontal="center"/>
    </xf>
    <xf numFmtId="0" fontId="10"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3" fontId="5" fillId="2" borderId="4" xfId="0" applyNumberFormat="1" applyFont="1" applyFill="1" applyBorder="1" applyAlignment="1">
      <alignment horizontal="center"/>
    </xf>
    <xf numFmtId="0" fontId="10" fillId="0" borderId="0" xfId="0" applyFont="1" applyAlignment="1">
      <alignment horizontal="right"/>
    </xf>
    <xf numFmtId="0" fontId="10" fillId="0" borderId="4" xfId="0" applyFont="1" applyBorder="1" applyAlignment="1">
      <alignment horizontal="left" vertical="center" wrapText="1"/>
    </xf>
    <xf numFmtId="4" fontId="10" fillId="0" borderId="4" xfId="0" applyNumberFormat="1" applyFont="1" applyBorder="1" applyAlignment="1">
      <alignment horizontal="center" vertical="center" wrapText="1"/>
    </xf>
    <xf numFmtId="2" fontId="12" fillId="0" borderId="0" xfId="0" applyNumberFormat="1" applyFont="1"/>
    <xf numFmtId="2" fontId="11" fillId="4" borderId="4" xfId="0" applyNumberFormat="1" applyFont="1" applyFill="1" applyBorder="1" applyAlignment="1">
      <alignment horizontal="center" vertical="center" wrapText="1"/>
    </xf>
    <xf numFmtId="0" fontId="3" fillId="0" borderId="13" xfId="0" applyFont="1" applyBorder="1"/>
    <xf numFmtId="0" fontId="5" fillId="4" borderId="4" xfId="0" applyFont="1" applyFill="1" applyBorder="1" applyAlignment="1">
      <alignment horizontal="right" vertical="center" wrapText="1"/>
    </xf>
    <xf numFmtId="2" fontId="10" fillId="0" borderId="0" xfId="0" applyNumberFormat="1" applyFont="1"/>
    <xf numFmtId="2" fontId="3" fillId="0" borderId="0" xfId="0" applyNumberFormat="1" applyFont="1"/>
    <xf numFmtId="4" fontId="3" fillId="0" borderId="0" xfId="0" applyNumberFormat="1" applyFont="1"/>
    <xf numFmtId="0" fontId="3" fillId="5" borderId="4" xfId="0" applyFont="1" applyFill="1" applyBorder="1" applyAlignment="1">
      <alignment horizontal="center" vertical="center"/>
    </xf>
    <xf numFmtId="0" fontId="10"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3"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2" fontId="3" fillId="0" borderId="4" xfId="0" applyNumberFormat="1" applyFont="1" applyBorder="1" applyAlignment="1">
      <alignment horizontal="center" vertical="center"/>
    </xf>
    <xf numFmtId="0" fontId="3" fillId="2" borderId="4" xfId="0" applyFont="1" applyFill="1" applyBorder="1" applyAlignment="1">
      <alignment horizontal="center" vertical="center"/>
    </xf>
    <xf numFmtId="3" fontId="5" fillId="2" borderId="4"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2" fontId="5" fillId="2" borderId="4" xfId="0" applyNumberFormat="1" applyFont="1" applyFill="1" applyBorder="1" applyAlignment="1">
      <alignment horizontal="center" vertical="center"/>
    </xf>
    <xf numFmtId="164" fontId="3" fillId="0" borderId="4" xfId="0" applyNumberFormat="1" applyFont="1" applyBorder="1" applyAlignment="1">
      <alignment horizontal="center" vertical="center"/>
    </xf>
    <xf numFmtId="164" fontId="3" fillId="2" borderId="4" xfId="0" applyNumberFormat="1" applyFont="1" applyFill="1" applyBorder="1" applyAlignment="1">
      <alignment horizontal="center" vertical="center"/>
    </xf>
    <xf numFmtId="0" fontId="11" fillId="0" borderId="13" xfId="0" applyFont="1" applyBorder="1" applyAlignment="1">
      <alignment horizontal="right" vertical="center" wrapText="1"/>
    </xf>
    <xf numFmtId="3" fontId="5" fillId="0" borderId="13" xfId="0" applyNumberFormat="1" applyFont="1" applyBorder="1" applyAlignment="1">
      <alignment horizontal="center"/>
    </xf>
    <xf numFmtId="1" fontId="5" fillId="0" borderId="13" xfId="0" applyNumberFormat="1" applyFont="1" applyBorder="1" applyAlignment="1">
      <alignment horizontal="center"/>
    </xf>
    <xf numFmtId="4" fontId="5" fillId="0" borderId="13" xfId="0" applyNumberFormat="1" applyFont="1" applyBorder="1" applyAlignment="1">
      <alignment horizontal="center"/>
    </xf>
    <xf numFmtId="0" fontId="10" fillId="5" borderId="4" xfId="0" applyFont="1" applyFill="1" applyBorder="1" applyAlignment="1">
      <alignment horizontal="center" wrapText="1"/>
    </xf>
    <xf numFmtId="0" fontId="10" fillId="5" borderId="4" xfId="0" applyFont="1" applyFill="1" applyBorder="1" applyAlignment="1">
      <alignment horizontal="center" vertical="center"/>
    </xf>
    <xf numFmtId="0" fontId="9" fillId="0" borderId="0" xfId="0" applyFont="1"/>
    <xf numFmtId="0" fontId="10" fillId="0" borderId="4" xfId="0" applyFont="1" applyBorder="1" applyAlignment="1">
      <alignment horizontal="justify" vertical="center"/>
    </xf>
    <xf numFmtId="0" fontId="9" fillId="0" borderId="0" xfId="0" applyFont="1" applyAlignment="1">
      <alignment vertical="top"/>
    </xf>
    <xf numFmtId="0" fontId="10" fillId="0" borderId="4" xfId="0" applyFont="1" applyBorder="1" applyAlignment="1">
      <alignment vertical="top" wrapText="1"/>
    </xf>
    <xf numFmtId="0" fontId="10" fillId="0" borderId="4" xfId="0" applyFont="1" applyBorder="1" applyAlignment="1">
      <alignment horizontal="justify" vertical="top" wrapText="1"/>
    </xf>
    <xf numFmtId="4" fontId="17" fillId="0" borderId="4" xfId="0" applyNumberFormat="1" applyFont="1" applyBorder="1" applyAlignment="1">
      <alignment horizontal="center" vertical="center"/>
    </xf>
    <xf numFmtId="4" fontId="18" fillId="0" borderId="4" xfId="0" applyNumberFormat="1" applyFont="1" applyBorder="1" applyAlignment="1">
      <alignment horizontal="center" vertical="center"/>
    </xf>
    <xf numFmtId="4" fontId="17" fillId="0" borderId="5" xfId="0" applyNumberFormat="1" applyFont="1" applyBorder="1" applyAlignment="1">
      <alignment horizontal="center" vertical="center"/>
    </xf>
    <xf numFmtId="4" fontId="19" fillId="0" borderId="8" xfId="0" applyNumberFormat="1" applyFont="1" applyBorder="1" applyAlignment="1">
      <alignment horizontal="center" vertical="center"/>
    </xf>
    <xf numFmtId="4" fontId="17" fillId="0" borderId="6" xfId="0" applyNumberFormat="1" applyFont="1" applyBorder="1" applyAlignment="1">
      <alignment horizontal="center" vertical="center"/>
    </xf>
    <xf numFmtId="4" fontId="17" fillId="0" borderId="9" xfId="0" applyNumberFormat="1" applyFont="1" applyBorder="1" applyAlignment="1">
      <alignment horizontal="center" vertical="center"/>
    </xf>
    <xf numFmtId="4" fontId="17" fillId="0" borderId="10" xfId="0" applyNumberFormat="1" applyFont="1" applyBorder="1" applyAlignment="1">
      <alignment horizontal="center" vertical="center"/>
    </xf>
    <xf numFmtId="4" fontId="17" fillId="0" borderId="7" xfId="0" applyNumberFormat="1" applyFont="1" applyBorder="1" applyAlignment="1">
      <alignment horizontal="center" vertical="center"/>
    </xf>
    <xf numFmtId="4" fontId="20" fillId="0" borderId="8" xfId="0" applyNumberFormat="1" applyFont="1" applyBorder="1" applyAlignment="1">
      <alignment horizontal="center" vertical="center"/>
    </xf>
    <xf numFmtId="4" fontId="17" fillId="3" borderId="4" xfId="0" applyNumberFormat="1" applyFont="1" applyFill="1" applyBorder="1" applyAlignment="1">
      <alignment horizontal="center" vertical="center"/>
    </xf>
    <xf numFmtId="4" fontId="18"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4" fontId="17" fillId="3" borderId="9" xfId="0" applyNumberFormat="1" applyFont="1" applyFill="1" applyBorder="1" applyAlignment="1">
      <alignment horizontal="center" vertical="center"/>
    </xf>
    <xf numFmtId="4" fontId="17" fillId="3" borderId="7" xfId="0" applyNumberFormat="1" applyFont="1" applyFill="1" applyBorder="1" applyAlignment="1">
      <alignment horizontal="center" vertical="center"/>
    </xf>
    <xf numFmtId="4" fontId="17" fillId="3" borderId="5" xfId="0" applyNumberFormat="1" applyFont="1" applyFill="1" applyBorder="1" applyAlignment="1">
      <alignment horizontal="center" vertical="center"/>
    </xf>
    <xf numFmtId="4" fontId="17" fillId="3" borderId="10" xfId="0" applyNumberFormat="1" applyFont="1" applyFill="1" applyBorder="1" applyAlignment="1">
      <alignment horizontal="center" vertical="center"/>
    </xf>
    <xf numFmtId="0" fontId="3" fillId="0" borderId="4" xfId="0" applyFont="1" applyBorder="1" applyAlignment="1">
      <alignment horizontal="left" vertical="center" wrapText="1"/>
    </xf>
    <xf numFmtId="0" fontId="11"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0" fillId="5" borderId="14"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3" fillId="5" borderId="14" xfId="0" applyFont="1" applyFill="1" applyBorder="1" applyAlignment="1">
      <alignment horizontal="center" vertical="center"/>
    </xf>
    <xf numFmtId="0" fontId="5" fillId="5"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0" borderId="0" xfId="0" applyFont="1" applyAlignment="1">
      <alignment horizontal="center" wrapText="1"/>
    </xf>
    <xf numFmtId="0" fontId="7" fillId="0" borderId="0" xfId="0" applyFont="1" applyAlignment="1">
      <alignment horizontal="right" vertical="center"/>
    </xf>
    <xf numFmtId="0" fontId="14" fillId="0" borderId="0" xfId="0" applyFont="1" applyAlignment="1">
      <alignment horizontal="right"/>
    </xf>
    <xf numFmtId="0" fontId="11" fillId="0" borderId="15" xfId="0" applyFont="1" applyBorder="1" applyAlignment="1">
      <alignment horizontal="center" vertical="center" wrapText="1"/>
    </xf>
    <xf numFmtId="0" fontId="5" fillId="0" borderId="15" xfId="0" applyFont="1" applyBorder="1" applyAlignment="1">
      <alignment horizontal="center" wrapText="1"/>
    </xf>
    <xf numFmtId="0" fontId="10" fillId="0" borderId="0" xfId="0" applyFont="1" applyAlignment="1">
      <alignment horizontal="left" vertical="center"/>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0" fillId="0" borderId="0" xfId="0" applyFont="1" applyAlignment="1">
      <alignment horizontal="left" vertical="center" wrapText="1"/>
    </xf>
    <xf numFmtId="0" fontId="10"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26" xfId="0" applyFont="1" applyBorder="1" applyAlignment="1">
      <alignment horizontal="center" vertical="center"/>
    </xf>
    <xf numFmtId="0" fontId="10" fillId="2" borderId="27" xfId="0" applyFont="1" applyFill="1" applyBorder="1" applyAlignment="1">
      <alignment horizontal="center" vertical="center"/>
    </xf>
    <xf numFmtId="0" fontId="10" fillId="2" borderId="22"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2" borderId="21" xfId="0" applyFont="1" applyFill="1" applyBorder="1" applyAlignment="1">
      <alignment horizontal="center" vertical="center"/>
    </xf>
    <xf numFmtId="0" fontId="5" fillId="0" borderId="0" xfId="0" applyFont="1" applyAlignment="1">
      <alignment horizontal="center" vertical="center" wrapText="1"/>
    </xf>
    <xf numFmtId="0" fontId="11" fillId="4" borderId="5"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6" xfId="0" applyFont="1" applyFill="1" applyBorder="1" applyAlignment="1">
      <alignment horizontal="center" vertical="center" wrapText="1"/>
    </xf>
    <xf numFmtId="3" fontId="10" fillId="0" borderId="4" xfId="0" applyNumberFormat="1" applyFont="1" applyBorder="1" applyAlignment="1">
      <alignment horizontal="center" vertical="center"/>
    </xf>
    <xf numFmtId="2" fontId="11" fillId="2" borderId="11" xfId="0" applyNumberFormat="1" applyFont="1" applyFill="1" applyBorder="1" applyAlignment="1">
      <alignment horizontal="center" vertical="center"/>
    </xf>
    <xf numFmtId="2" fontId="11" fillId="2" borderId="16" xfId="0" applyNumberFormat="1" applyFont="1" applyFill="1" applyBorder="1" applyAlignment="1">
      <alignment horizontal="center" vertical="center"/>
    </xf>
    <xf numFmtId="2" fontId="11" fillId="2" borderId="17" xfId="0" applyNumberFormat="1"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6" xfId="0" applyFont="1" applyFill="1" applyBorder="1" applyAlignment="1">
      <alignment horizontal="left" vertical="center" wrapText="1"/>
    </xf>
    <xf numFmtId="4" fontId="10" fillId="0" borderId="11" xfId="0" applyNumberFormat="1" applyFont="1" applyBorder="1" applyAlignment="1">
      <alignment horizontal="center" vertical="center" wrapText="1"/>
    </xf>
    <xf numFmtId="4" fontId="10" fillId="0" borderId="17" xfId="0" applyNumberFormat="1" applyFont="1" applyBorder="1" applyAlignment="1">
      <alignment horizontal="center" vertical="center" wrapText="1"/>
    </xf>
    <xf numFmtId="0" fontId="10" fillId="0" borderId="4" xfId="0" applyFont="1" applyBorder="1" applyAlignment="1">
      <alignment horizontal="center" vertical="center"/>
    </xf>
    <xf numFmtId="4" fontId="10" fillId="0" borderId="11" xfId="0" applyNumberFormat="1" applyFont="1" applyBorder="1" applyAlignment="1">
      <alignment horizontal="center" vertical="center"/>
    </xf>
    <xf numFmtId="4" fontId="10" fillId="0" borderId="17" xfId="0" applyNumberFormat="1" applyFont="1" applyBorder="1" applyAlignment="1">
      <alignment horizontal="center" vertical="center"/>
    </xf>
    <xf numFmtId="0" fontId="15" fillId="0" borderId="0" xfId="0" applyFont="1" applyAlignment="1">
      <alignment horizontal="center" wrapText="1"/>
    </xf>
    <xf numFmtId="0" fontId="16" fillId="0" borderId="5" xfId="0" applyFont="1" applyBorder="1" applyAlignment="1">
      <alignment horizontal="justify" vertical="center" wrapText="1"/>
    </xf>
    <xf numFmtId="0" fontId="16" fillId="0" borderId="6" xfId="0" applyFont="1" applyBorder="1" applyAlignment="1">
      <alignment vertical="center" wrapText="1"/>
    </xf>
    <xf numFmtId="0" fontId="8" fillId="0" borderId="0" xfId="0" applyFont="1" applyAlignment="1">
      <alignment horizontal="right"/>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15" xfId="0" applyFont="1" applyBorder="1" applyAlignment="1">
      <alignment horizontal="left" vertical="center" wrapText="1"/>
    </xf>
    <xf numFmtId="0" fontId="10" fillId="0" borderId="32" xfId="0" applyFont="1" applyBorder="1" applyAlignment="1">
      <alignment horizontal="left" vertical="center" wrapText="1"/>
    </xf>
    <xf numFmtId="0" fontId="10" fillId="2" borderId="5"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6" xfId="0" applyFont="1" applyFill="1" applyBorder="1" applyAlignment="1">
      <alignment horizontal="left" vertical="center" wrapText="1"/>
    </xf>
    <xf numFmtId="165" fontId="3" fillId="2" borderId="11" xfId="0" applyNumberFormat="1" applyFont="1" applyFill="1" applyBorder="1" applyAlignment="1">
      <alignment horizontal="center" vertical="center"/>
    </xf>
    <xf numFmtId="165" fontId="3" fillId="2" borderId="16" xfId="0" applyNumberFormat="1" applyFont="1" applyFill="1" applyBorder="1" applyAlignment="1">
      <alignment horizontal="center" vertical="center"/>
    </xf>
    <xf numFmtId="165" fontId="3" fillId="2" borderId="17" xfId="0" applyNumberFormat="1" applyFont="1" applyFill="1" applyBorder="1" applyAlignment="1">
      <alignment horizontal="center" vertical="center"/>
    </xf>
    <xf numFmtId="4" fontId="11" fillId="4" borderId="5" xfId="0" applyNumberFormat="1" applyFont="1" applyFill="1" applyBorder="1" applyAlignment="1">
      <alignment horizontal="center" vertical="center"/>
    </xf>
    <xf numFmtId="4" fontId="11" fillId="4" borderId="6" xfId="0" applyNumberFormat="1" applyFont="1" applyFill="1" applyBorder="1" applyAlignment="1">
      <alignment horizontal="center" vertical="center"/>
    </xf>
    <xf numFmtId="2" fontId="10" fillId="0" borderId="4" xfId="0" applyNumberFormat="1" applyFont="1" applyBorder="1" applyAlignment="1">
      <alignment horizontal="center" vertical="center"/>
    </xf>
    <xf numFmtId="2" fontId="10" fillId="2" borderId="4" xfId="0" applyNumberFormat="1" applyFont="1" applyFill="1" applyBorder="1" applyAlignment="1">
      <alignment horizontal="center" vertical="center"/>
    </xf>
    <xf numFmtId="0" fontId="10" fillId="2" borderId="11" xfId="0" applyFont="1" applyFill="1" applyBorder="1" applyAlignment="1">
      <alignment horizontal="center" vertical="center" wrapText="1"/>
    </xf>
    <xf numFmtId="2" fontId="10" fillId="2" borderId="11" xfId="0" applyNumberFormat="1" applyFont="1" applyFill="1" applyBorder="1" applyAlignment="1">
      <alignment horizontal="center" vertical="center" wrapText="1"/>
    </xf>
    <xf numFmtId="4" fontId="10" fillId="2" borderId="11" xfId="0" applyNumberFormat="1" applyFont="1" applyFill="1" applyBorder="1" applyAlignment="1">
      <alignment horizontal="center" vertical="center"/>
    </xf>
    <xf numFmtId="4" fontId="10" fillId="2" borderId="17" xfId="0" applyNumberFormat="1" applyFont="1" applyFill="1" applyBorder="1" applyAlignment="1">
      <alignment horizontal="right" vertical="center"/>
    </xf>
    <xf numFmtId="0" fontId="10" fillId="2" borderId="11" xfId="0" applyFont="1" applyFill="1" applyBorder="1" applyAlignment="1">
      <alignment horizontal="left" vertical="top" wrapText="1"/>
    </xf>
    <xf numFmtId="0" fontId="10" fillId="2" borderId="11" xfId="0" applyFont="1" applyFill="1" applyBorder="1" applyAlignment="1">
      <alignment horizontal="left" vertical="center" wrapText="1"/>
    </xf>
    <xf numFmtId="0" fontId="10" fillId="2" borderId="16" xfId="0" applyFont="1" applyFill="1" applyBorder="1" applyAlignment="1">
      <alignment horizontal="center" vertical="center" wrapText="1"/>
    </xf>
    <xf numFmtId="2" fontId="10" fillId="2" borderId="16" xfId="0" applyNumberFormat="1" applyFont="1" applyFill="1" applyBorder="1" applyAlignment="1">
      <alignment horizontal="center" vertical="center" wrapText="1"/>
    </xf>
    <xf numFmtId="4" fontId="10" fillId="2" borderId="16" xfId="0" applyNumberFormat="1" applyFont="1" applyFill="1" applyBorder="1" applyAlignment="1">
      <alignment horizontal="center" vertical="center"/>
    </xf>
    <xf numFmtId="0" fontId="10" fillId="2" borderId="16" xfId="0" applyFont="1" applyFill="1" applyBorder="1" applyAlignment="1">
      <alignment horizontal="left" vertical="top" wrapText="1"/>
    </xf>
    <xf numFmtId="0" fontId="10" fillId="2" borderId="16" xfId="0" applyFont="1" applyFill="1" applyBorder="1" applyAlignment="1">
      <alignment horizontal="left" vertical="center" wrapText="1"/>
    </xf>
    <xf numFmtId="0" fontId="3" fillId="2" borderId="11" xfId="0" applyFont="1" applyFill="1" applyBorder="1" applyAlignment="1">
      <alignment horizontal="center" vertical="center" wrapText="1"/>
    </xf>
    <xf numFmtId="2" fontId="3" fillId="2" borderId="4" xfId="1" applyNumberFormat="1" applyFont="1" applyFill="1" applyBorder="1" applyAlignment="1">
      <alignment horizontal="right" vertical="center"/>
    </xf>
    <xf numFmtId="0" fontId="10" fillId="2" borderId="4" xfId="0" applyFont="1" applyFill="1" applyBorder="1" applyAlignment="1">
      <alignment horizontal="left" wrapText="1"/>
    </xf>
    <xf numFmtId="0" fontId="3" fillId="2" borderId="11"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1" xfId="0" applyFont="1" applyFill="1" applyBorder="1" applyAlignment="1">
      <alignment horizontal="center" vertical="center"/>
    </xf>
    <xf numFmtId="2" fontId="10" fillId="2" borderId="11" xfId="0" applyNumberFormat="1" applyFont="1" applyFill="1" applyBorder="1" applyAlignment="1">
      <alignment horizontal="center" vertical="center"/>
    </xf>
    <xf numFmtId="2" fontId="10" fillId="2" borderId="4" xfId="1" applyNumberFormat="1" applyFont="1" applyFill="1" applyBorder="1" applyAlignment="1">
      <alignment horizontal="right" vertical="center"/>
    </xf>
    <xf numFmtId="0" fontId="3" fillId="2" borderId="16" xfId="0" applyFont="1" applyFill="1" applyBorder="1" applyAlignment="1">
      <alignment horizontal="center" vertical="center"/>
    </xf>
    <xf numFmtId="2" fontId="10" fillId="2" borderId="16" xfId="0" applyNumberFormat="1"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7" xfId="0" applyFont="1" applyFill="1" applyBorder="1" applyAlignment="1">
      <alignment horizontal="center" vertical="center"/>
    </xf>
    <xf numFmtId="2" fontId="10" fillId="2" borderId="17" xfId="0" applyNumberFormat="1" applyFont="1" applyFill="1" applyBorder="1" applyAlignment="1">
      <alignment horizontal="center" vertical="center"/>
    </xf>
    <xf numFmtId="0" fontId="10" fillId="2" borderId="17" xfId="0" applyFont="1" applyFill="1" applyBorder="1" applyAlignment="1">
      <alignment horizontal="left" vertical="center" wrapText="1"/>
    </xf>
    <xf numFmtId="0" fontId="3" fillId="2" borderId="17" xfId="0" applyFont="1" applyFill="1" applyBorder="1" applyAlignment="1">
      <alignment horizontal="left" vertical="center" wrapText="1"/>
    </xf>
    <xf numFmtId="9" fontId="11" fillId="4" borderId="5" xfId="1" applyFont="1" applyFill="1" applyBorder="1" applyAlignment="1">
      <alignment horizontal="center" vertical="center"/>
    </xf>
    <xf numFmtId="9" fontId="11" fillId="4" borderId="10" xfId="1" applyFont="1" applyFill="1" applyBorder="1" applyAlignment="1">
      <alignment horizontal="center" vertical="center"/>
    </xf>
    <xf numFmtId="9" fontId="11" fillId="4" borderId="6" xfId="1" applyFont="1" applyFill="1" applyBorder="1" applyAlignment="1">
      <alignment horizontal="center" vertical="center"/>
    </xf>
    <xf numFmtId="0" fontId="24" fillId="0" borderId="0" xfId="0" applyFont="1"/>
    <xf numFmtId="165" fontId="10" fillId="2" borderId="11" xfId="0" applyNumberFormat="1" applyFont="1" applyFill="1" applyBorder="1" applyAlignment="1">
      <alignment horizontal="center" vertical="center"/>
    </xf>
    <xf numFmtId="165" fontId="10" fillId="2" borderId="16" xfId="0" applyNumberFormat="1" applyFont="1" applyFill="1" applyBorder="1" applyAlignment="1">
      <alignment horizontal="center" vertical="center"/>
    </xf>
    <xf numFmtId="165" fontId="10" fillId="2" borderId="17" xfId="0" applyNumberFormat="1" applyFont="1" applyFill="1" applyBorder="1" applyAlignment="1">
      <alignment horizontal="center" vertical="center"/>
    </xf>
    <xf numFmtId="0" fontId="10" fillId="2" borderId="0" xfId="0" applyFont="1" applyFill="1" applyAlignment="1">
      <alignment horizontal="left" vertical="center" wrapText="1"/>
    </xf>
    <xf numFmtId="2" fontId="3" fillId="2" borderId="4"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FF99"/>
      <color rgb="FF8DF7AB"/>
      <color rgb="FF7AFA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uma Lazdiņa" id="{57E60440-3843-4E27-8691-94C3FB1BE30D}" userId="S::lauma.lazdina@fm.gov.lv::b4f9f0bc-3123-4e03-8258-06bf965f37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7" dT="2022-08-18T14:02:14.60" personId="{57E60440-3843-4E27-8691-94C3FB1BE30D}" id="{5A49A298-F5EA-49F9-8A0A-43132ED0CB66}">
    <text>Atbilstoši mēnešalgu skalu salīdzinājumam 10.mēnešalgu grupai viduspunkts noteikts 1859 EUR apmērā. Lūdzam precizēt te un aprēķinos</text>
  </threadedComment>
</ThreadedComments>
</file>

<file path=xl/threadedComments/threadedComment2.xml><?xml version="1.0" encoding="utf-8"?>
<ThreadedComments xmlns="http://schemas.microsoft.com/office/spreadsheetml/2018/threadedcomments" xmlns:x="http://schemas.openxmlformats.org/spreadsheetml/2006/main">
  <threadedComment ref="H37" dT="2022-08-18T14:03:25.96" personId="{57E60440-3843-4E27-8691-94C3FB1BE30D}" id="{3812FB3A-42C3-4925-BBB8-DE244727584A}">
    <text>Atbilstoši mēnešalgu skalu salīdzinājumam 10.mēnešalgu grupai viduspunkts noteikts 1859 EUR apmērā. Lūdzam precizēt te un aprēķinos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zoomScale="70" zoomScaleNormal="70" workbookViewId="0">
      <selection activeCell="B6" sqref="B6"/>
    </sheetView>
  </sheetViews>
  <sheetFormatPr defaultColWidth="9.1796875" defaultRowHeight="14" x14ac:dyDescent="0.3"/>
  <cols>
    <col min="1" max="1" width="27.453125" style="86" customWidth="1"/>
    <col min="2" max="2" width="127.453125" style="86" customWidth="1"/>
    <col min="3" max="16384" width="9.1796875" style="86"/>
  </cols>
  <sheetData>
    <row r="1" spans="1:2" x14ac:dyDescent="0.3">
      <c r="A1" s="118" t="s">
        <v>0</v>
      </c>
      <c r="B1" s="118"/>
    </row>
    <row r="2" spans="1:2" x14ac:dyDescent="0.3">
      <c r="A2" s="117" t="s">
        <v>1</v>
      </c>
      <c r="B2" s="117"/>
    </row>
    <row r="3" spans="1:2" ht="28" x14ac:dyDescent="0.3">
      <c r="A3" s="107" t="s">
        <v>2</v>
      </c>
      <c r="B3" s="87" t="s">
        <v>3</v>
      </c>
    </row>
    <row r="4" spans="1:2" s="88" customFormat="1" ht="140" x14ac:dyDescent="0.25">
      <c r="A4" s="59" t="s">
        <v>4</v>
      </c>
      <c r="B4" s="11" t="s">
        <v>5</v>
      </c>
    </row>
    <row r="5" spans="1:2" ht="103.5" customHeight="1" x14ac:dyDescent="0.3">
      <c r="A5" s="59" t="s">
        <v>6</v>
      </c>
      <c r="B5" s="89" t="s">
        <v>7</v>
      </c>
    </row>
    <row r="6" spans="1:2" ht="118.5" customHeight="1" x14ac:dyDescent="0.3">
      <c r="A6" s="107" t="s">
        <v>8</v>
      </c>
      <c r="B6" s="90" t="s">
        <v>9</v>
      </c>
    </row>
  </sheetData>
  <mergeCells count="2">
    <mergeCell ref="A2:B2"/>
    <mergeCell ref="A1:B1"/>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3"/>
  <sheetViews>
    <sheetView tabSelected="1" zoomScale="63" zoomScaleNormal="63" workbookViewId="0">
      <selection sqref="A1:G1"/>
    </sheetView>
  </sheetViews>
  <sheetFormatPr defaultColWidth="9.1796875" defaultRowHeight="14" x14ac:dyDescent="0.3"/>
  <cols>
    <col min="1" max="1" width="29.7265625" style="2" customWidth="1"/>
    <col min="2" max="2" width="9.26953125" style="2" bestFit="1" customWidth="1"/>
    <col min="3" max="3" width="10.453125" style="2" bestFit="1" customWidth="1"/>
    <col min="4" max="4" width="11.26953125" style="2" customWidth="1"/>
    <col min="5" max="5" width="35.54296875" style="2" customWidth="1"/>
    <col min="6" max="6" width="107" style="2" customWidth="1"/>
    <col min="7" max="7" width="64.54296875" style="2" customWidth="1"/>
    <col min="8" max="8" width="9.1796875" style="2"/>
    <col min="9" max="9" width="9.54296875" style="2" bestFit="1" customWidth="1"/>
    <col min="10" max="16384" width="9.1796875" style="2"/>
  </cols>
  <sheetData>
    <row r="1" spans="1:10" s="37" customFormat="1" x14ac:dyDescent="0.3">
      <c r="A1" s="119" t="s">
        <v>10</v>
      </c>
      <c r="B1" s="119"/>
      <c r="C1" s="119"/>
      <c r="D1" s="119"/>
      <c r="E1" s="119"/>
      <c r="F1" s="119"/>
      <c r="G1" s="119"/>
      <c r="H1" s="58"/>
    </row>
    <row r="2" spans="1:10" s="37" customFormat="1" x14ac:dyDescent="0.3">
      <c r="A2" s="120" t="s">
        <v>11</v>
      </c>
      <c r="B2" s="120"/>
      <c r="C2" s="120"/>
      <c r="D2" s="120"/>
      <c r="E2" s="120"/>
      <c r="F2" s="120"/>
      <c r="G2" s="120"/>
    </row>
    <row r="3" spans="1:10" s="37" customFormat="1" ht="42" x14ac:dyDescent="0.3">
      <c r="A3" s="110"/>
      <c r="B3" s="112" t="s">
        <v>12</v>
      </c>
      <c r="C3" s="112" t="s">
        <v>13</v>
      </c>
      <c r="D3" s="108"/>
      <c r="E3" s="112" t="s">
        <v>14</v>
      </c>
      <c r="F3" s="111" t="s">
        <v>15</v>
      </c>
      <c r="G3" s="111" t="s">
        <v>16</v>
      </c>
    </row>
    <row r="4" spans="1:10" s="37" customFormat="1" x14ac:dyDescent="0.3">
      <c r="A4" s="45" t="s">
        <v>17</v>
      </c>
      <c r="B4" s="62">
        <f>SUM(B15:B48)</f>
        <v>1.95</v>
      </c>
      <c r="C4" s="46">
        <f>C5+C15+C24+C33+C41</f>
        <v>23.419999999999998</v>
      </c>
      <c r="D4" s="47"/>
      <c r="E4" s="45"/>
      <c r="F4" s="116" t="s">
        <v>147</v>
      </c>
      <c r="G4" s="33"/>
      <c r="H4" s="65"/>
      <c r="I4" s="65"/>
    </row>
    <row r="5" spans="1:10" ht="28" customHeight="1" x14ac:dyDescent="0.3">
      <c r="A5" s="176" t="s">
        <v>18</v>
      </c>
      <c r="B5" s="177">
        <v>3.56</v>
      </c>
      <c r="C5" s="178">
        <f>D14</f>
        <v>10.029999999999999</v>
      </c>
      <c r="D5" s="179">
        <v>880</v>
      </c>
      <c r="E5" s="55" t="s">
        <v>19</v>
      </c>
      <c r="F5" s="180" t="s">
        <v>148</v>
      </c>
      <c r="G5" s="181" t="s">
        <v>20</v>
      </c>
      <c r="H5" s="66"/>
      <c r="I5" s="66"/>
      <c r="J5" s="66"/>
    </row>
    <row r="6" spans="1:10" ht="28" customHeight="1" x14ac:dyDescent="0.3">
      <c r="A6" s="182"/>
      <c r="B6" s="183"/>
      <c r="C6" s="184"/>
      <c r="D6" s="179">
        <f>ROUND(880*25%,2)</f>
        <v>220</v>
      </c>
      <c r="E6" s="55" t="s">
        <v>21</v>
      </c>
      <c r="F6" s="185"/>
      <c r="G6" s="186"/>
      <c r="H6" s="66"/>
      <c r="I6" s="66"/>
      <c r="J6" s="66"/>
    </row>
    <row r="7" spans="1:10" ht="28" customHeight="1" x14ac:dyDescent="0.3">
      <c r="A7" s="182"/>
      <c r="B7" s="183"/>
      <c r="C7" s="184"/>
      <c r="D7" s="179">
        <f>D5+D6</f>
        <v>1100</v>
      </c>
      <c r="E7" s="55" t="s">
        <v>22</v>
      </c>
      <c r="F7" s="185"/>
      <c r="G7" s="186"/>
      <c r="H7" s="66"/>
      <c r="I7" s="66"/>
      <c r="J7" s="66"/>
    </row>
    <row r="8" spans="1:10" ht="28" customHeight="1" x14ac:dyDescent="0.3">
      <c r="A8" s="182"/>
      <c r="B8" s="183"/>
      <c r="C8" s="184"/>
      <c r="D8" s="179">
        <f>ROUND(D7*23.59%,2)</f>
        <v>259.49</v>
      </c>
      <c r="E8" s="55" t="s">
        <v>23</v>
      </c>
      <c r="F8" s="185"/>
      <c r="G8" s="186"/>
      <c r="H8" s="66"/>
      <c r="I8" s="66"/>
      <c r="J8" s="66"/>
    </row>
    <row r="9" spans="1:10" ht="28" customHeight="1" x14ac:dyDescent="0.3">
      <c r="A9" s="182"/>
      <c r="B9" s="183"/>
      <c r="C9" s="184"/>
      <c r="D9" s="179">
        <f>D7+D8</f>
        <v>1359.49</v>
      </c>
      <c r="E9" s="55" t="s">
        <v>24</v>
      </c>
      <c r="F9" s="185"/>
      <c r="G9" s="186"/>
      <c r="H9" s="66"/>
      <c r="I9" s="66"/>
      <c r="J9" s="66"/>
    </row>
    <row r="10" spans="1:10" ht="28" customHeight="1" x14ac:dyDescent="0.3">
      <c r="A10" s="182"/>
      <c r="B10" s="183"/>
      <c r="C10" s="184"/>
      <c r="D10" s="179">
        <f>ROUND(D9*12,2)</f>
        <v>16313.88</v>
      </c>
      <c r="E10" s="55" t="s">
        <v>136</v>
      </c>
      <c r="F10" s="185"/>
      <c r="G10" s="186"/>
      <c r="H10" s="66"/>
      <c r="I10" s="66"/>
      <c r="J10" s="66"/>
    </row>
    <row r="11" spans="1:10" ht="28" customHeight="1" x14ac:dyDescent="0.3">
      <c r="A11" s="182"/>
      <c r="B11" s="183"/>
      <c r="C11" s="184"/>
      <c r="D11" s="179">
        <f>ROUND(D10/1720,2)</f>
        <v>9.48</v>
      </c>
      <c r="E11" s="55" t="s">
        <v>137</v>
      </c>
      <c r="F11" s="185"/>
      <c r="G11" s="186"/>
      <c r="H11" s="66"/>
      <c r="I11" s="66"/>
      <c r="J11" s="66"/>
    </row>
    <row r="12" spans="1:10" ht="28" customHeight="1" x14ac:dyDescent="0.3">
      <c r="A12" s="182"/>
      <c r="B12" s="183"/>
      <c r="C12" s="184"/>
      <c r="D12" s="179">
        <f>ROUND(D11/16,2)</f>
        <v>0.59</v>
      </c>
      <c r="E12" s="55" t="s">
        <v>138</v>
      </c>
      <c r="F12" s="185"/>
      <c r="G12" s="186"/>
      <c r="H12" s="66"/>
      <c r="I12" s="66"/>
      <c r="J12" s="66"/>
    </row>
    <row r="13" spans="1:10" ht="28" customHeight="1" x14ac:dyDescent="0.3">
      <c r="A13" s="182"/>
      <c r="B13" s="183"/>
      <c r="C13" s="184"/>
      <c r="D13" s="179">
        <f>ROUND(D12*510,2)</f>
        <v>300.89999999999998</v>
      </c>
      <c r="E13" s="55" t="s">
        <v>139</v>
      </c>
      <c r="F13" s="185"/>
      <c r="G13" s="186"/>
      <c r="H13" s="66"/>
      <c r="I13" s="66"/>
      <c r="J13" s="66"/>
    </row>
    <row r="14" spans="1:10" ht="54" customHeight="1" x14ac:dyDescent="0.3">
      <c r="A14" s="182"/>
      <c r="B14" s="183"/>
      <c r="C14" s="184"/>
      <c r="D14" s="179">
        <f>ROUND(D13/30,2)</f>
        <v>10.029999999999999</v>
      </c>
      <c r="E14" s="55" t="s">
        <v>140</v>
      </c>
      <c r="F14" s="185"/>
      <c r="G14" s="186"/>
      <c r="H14" s="66"/>
      <c r="I14" s="66"/>
      <c r="J14" s="66"/>
    </row>
    <row r="15" spans="1:10" ht="17.5" customHeight="1" x14ac:dyDescent="0.3">
      <c r="A15" s="187" t="s">
        <v>25</v>
      </c>
      <c r="B15" s="187">
        <v>0.75</v>
      </c>
      <c r="C15" s="178">
        <f>D23</f>
        <v>4.0599999999999996</v>
      </c>
      <c r="D15" s="188">
        <v>1005</v>
      </c>
      <c r="E15" s="189" t="s">
        <v>19</v>
      </c>
      <c r="F15" s="181" t="s">
        <v>26</v>
      </c>
      <c r="G15" s="190" t="s">
        <v>27</v>
      </c>
      <c r="H15" s="66"/>
      <c r="I15" s="66"/>
    </row>
    <row r="16" spans="1:10" ht="17.5" customHeight="1" x14ac:dyDescent="0.3">
      <c r="A16" s="191"/>
      <c r="B16" s="191"/>
      <c r="C16" s="184"/>
      <c r="D16" s="188">
        <f>ROUND(D15*25%,2)</f>
        <v>251.25</v>
      </c>
      <c r="E16" s="189" t="s">
        <v>21</v>
      </c>
      <c r="F16" s="186"/>
      <c r="G16" s="192"/>
      <c r="H16" s="66"/>
      <c r="I16" s="66"/>
    </row>
    <row r="17" spans="1:9" ht="17.5" customHeight="1" x14ac:dyDescent="0.3">
      <c r="A17" s="191"/>
      <c r="B17" s="191"/>
      <c r="C17" s="184"/>
      <c r="D17" s="188">
        <f>SUM(D15:D16)</f>
        <v>1256.25</v>
      </c>
      <c r="E17" s="189" t="s">
        <v>22</v>
      </c>
      <c r="F17" s="186"/>
      <c r="G17" s="192"/>
      <c r="H17" s="66"/>
      <c r="I17" s="66"/>
    </row>
    <row r="18" spans="1:9" ht="17.5" customHeight="1" x14ac:dyDescent="0.3">
      <c r="A18" s="191"/>
      <c r="B18" s="191"/>
      <c r="C18" s="184"/>
      <c r="D18" s="188">
        <f>ROUND(D17*23.59%,2)</f>
        <v>296.35000000000002</v>
      </c>
      <c r="E18" s="189" t="s">
        <v>23</v>
      </c>
      <c r="F18" s="186"/>
      <c r="G18" s="192"/>
      <c r="H18" s="66"/>
      <c r="I18" s="66"/>
    </row>
    <row r="19" spans="1:9" ht="17.5" customHeight="1" x14ac:dyDescent="0.3">
      <c r="A19" s="191"/>
      <c r="B19" s="191"/>
      <c r="C19" s="184"/>
      <c r="D19" s="188">
        <f>SUM(D17:D18)</f>
        <v>1552.6</v>
      </c>
      <c r="E19" s="189" t="s">
        <v>24</v>
      </c>
      <c r="F19" s="186"/>
      <c r="G19" s="192"/>
      <c r="H19" s="66"/>
      <c r="I19" s="66"/>
    </row>
    <row r="20" spans="1:9" ht="17.5" customHeight="1" x14ac:dyDescent="0.3">
      <c r="A20" s="191"/>
      <c r="B20" s="191"/>
      <c r="C20" s="184"/>
      <c r="D20" s="188">
        <f>D19*12</f>
        <v>18631.199999999997</v>
      </c>
      <c r="E20" s="193" t="s">
        <v>28</v>
      </c>
      <c r="F20" s="186"/>
      <c r="G20" s="192"/>
      <c r="H20" s="66"/>
      <c r="I20" s="66"/>
    </row>
    <row r="21" spans="1:9" ht="17.5" customHeight="1" x14ac:dyDescent="0.3">
      <c r="A21" s="191"/>
      <c r="B21" s="191"/>
      <c r="C21" s="184"/>
      <c r="D21" s="188">
        <f>ROUND(D20/1720,2)</f>
        <v>10.83</v>
      </c>
      <c r="E21" s="193" t="s">
        <v>29</v>
      </c>
      <c r="F21" s="186"/>
      <c r="G21" s="192"/>
      <c r="H21" s="66"/>
      <c r="I21" s="66"/>
    </row>
    <row r="22" spans="1:9" ht="17.5" customHeight="1" x14ac:dyDescent="0.3">
      <c r="A22" s="191"/>
      <c r="B22" s="191"/>
      <c r="C22" s="184"/>
      <c r="D22" s="188">
        <f>ROUND(D21*6,2)</f>
        <v>64.98</v>
      </c>
      <c r="E22" s="193" t="s">
        <v>143</v>
      </c>
      <c r="F22" s="186"/>
      <c r="G22" s="192"/>
      <c r="H22" s="66"/>
      <c r="I22" s="66"/>
    </row>
    <row r="23" spans="1:9" ht="17.5" customHeight="1" x14ac:dyDescent="0.3">
      <c r="A23" s="191"/>
      <c r="B23" s="191"/>
      <c r="C23" s="184"/>
      <c r="D23" s="188">
        <f>ROUND(D22/16,2)</f>
        <v>4.0599999999999996</v>
      </c>
      <c r="E23" s="193" t="s">
        <v>144</v>
      </c>
      <c r="F23" s="186"/>
      <c r="G23" s="192"/>
      <c r="H23" s="66"/>
      <c r="I23" s="66"/>
    </row>
    <row r="24" spans="1:9" ht="17.5" customHeight="1" x14ac:dyDescent="0.3">
      <c r="A24" s="187" t="s">
        <v>30</v>
      </c>
      <c r="B24" s="194">
        <v>0.5</v>
      </c>
      <c r="C24" s="195">
        <f>D32</f>
        <v>4.1399999999999997</v>
      </c>
      <c r="D24" s="196">
        <v>1537</v>
      </c>
      <c r="E24" s="189" t="s">
        <v>19</v>
      </c>
      <c r="F24" s="181" t="s">
        <v>31</v>
      </c>
      <c r="G24" s="190" t="s">
        <v>32</v>
      </c>
      <c r="H24" s="66"/>
      <c r="I24" s="66"/>
    </row>
    <row r="25" spans="1:9" ht="17.5" customHeight="1" x14ac:dyDescent="0.3">
      <c r="A25" s="191"/>
      <c r="B25" s="197"/>
      <c r="C25" s="198"/>
      <c r="D25" s="196">
        <f>ROUND(D24*25%,2)</f>
        <v>384.25</v>
      </c>
      <c r="E25" s="189" t="s">
        <v>21</v>
      </c>
      <c r="F25" s="186"/>
      <c r="G25" s="192"/>
      <c r="H25" s="66"/>
      <c r="I25" s="66"/>
    </row>
    <row r="26" spans="1:9" ht="17.5" customHeight="1" x14ac:dyDescent="0.3">
      <c r="A26" s="191"/>
      <c r="B26" s="197"/>
      <c r="C26" s="198"/>
      <c r="D26" s="196">
        <f>SUM(D24:D25)</f>
        <v>1921.25</v>
      </c>
      <c r="E26" s="189" t="s">
        <v>22</v>
      </c>
      <c r="F26" s="186"/>
      <c r="G26" s="192"/>
      <c r="H26" s="66"/>
      <c r="I26" s="66"/>
    </row>
    <row r="27" spans="1:9" ht="17.5" customHeight="1" x14ac:dyDescent="0.3">
      <c r="A27" s="191"/>
      <c r="B27" s="197"/>
      <c r="C27" s="198"/>
      <c r="D27" s="196">
        <f>ROUND(D26*23.59%,2)</f>
        <v>453.22</v>
      </c>
      <c r="E27" s="189" t="s">
        <v>23</v>
      </c>
      <c r="F27" s="186"/>
      <c r="G27" s="192"/>
      <c r="H27" s="66"/>
      <c r="I27" s="66"/>
    </row>
    <row r="28" spans="1:9" ht="17.5" customHeight="1" x14ac:dyDescent="0.3">
      <c r="A28" s="191"/>
      <c r="B28" s="197"/>
      <c r="C28" s="198"/>
      <c r="D28" s="196">
        <f>SUM(D26:D27)</f>
        <v>2374.4700000000003</v>
      </c>
      <c r="E28" s="189" t="s">
        <v>24</v>
      </c>
      <c r="F28" s="186"/>
      <c r="G28" s="192"/>
      <c r="H28" s="66"/>
      <c r="I28" s="66"/>
    </row>
    <row r="29" spans="1:9" ht="17.5" customHeight="1" x14ac:dyDescent="0.3">
      <c r="A29" s="191"/>
      <c r="B29" s="197"/>
      <c r="C29" s="198"/>
      <c r="D29" s="196">
        <f>D28*12</f>
        <v>28493.640000000003</v>
      </c>
      <c r="E29" s="193" t="s">
        <v>28</v>
      </c>
      <c r="F29" s="186"/>
      <c r="G29" s="192"/>
      <c r="H29" s="66"/>
      <c r="I29" s="66"/>
    </row>
    <row r="30" spans="1:9" ht="17.5" customHeight="1" x14ac:dyDescent="0.3">
      <c r="A30" s="191"/>
      <c r="B30" s="197"/>
      <c r="C30" s="198"/>
      <c r="D30" s="196">
        <f>ROUND(D29/1720,2)</f>
        <v>16.57</v>
      </c>
      <c r="E30" s="193" t="s">
        <v>29</v>
      </c>
      <c r="F30" s="186"/>
      <c r="G30" s="192"/>
      <c r="H30" s="66"/>
      <c r="I30" s="66"/>
    </row>
    <row r="31" spans="1:9" ht="17.5" customHeight="1" x14ac:dyDescent="0.3">
      <c r="A31" s="191"/>
      <c r="B31" s="197"/>
      <c r="C31" s="198"/>
      <c r="D31" s="196">
        <f>D30*4</f>
        <v>66.28</v>
      </c>
      <c r="E31" s="193" t="s">
        <v>145</v>
      </c>
      <c r="F31" s="186"/>
      <c r="G31" s="192"/>
      <c r="H31" s="66"/>
      <c r="I31" s="66"/>
    </row>
    <row r="32" spans="1:9" ht="17.5" customHeight="1" x14ac:dyDescent="0.3">
      <c r="A32" s="191"/>
      <c r="B32" s="197"/>
      <c r="C32" s="198"/>
      <c r="D32" s="196">
        <f>ROUND(D31/16,2)</f>
        <v>4.1399999999999997</v>
      </c>
      <c r="E32" s="193" t="s">
        <v>146</v>
      </c>
      <c r="F32" s="186"/>
      <c r="G32" s="192"/>
      <c r="H32" s="66"/>
      <c r="I32" s="66"/>
    </row>
    <row r="33" spans="1:8" x14ac:dyDescent="0.3">
      <c r="A33" s="187" t="s">
        <v>33</v>
      </c>
      <c r="B33" s="194">
        <v>0.5</v>
      </c>
      <c r="C33" s="195">
        <f>D40</f>
        <v>4.0599999999999996</v>
      </c>
      <c r="D33" s="196">
        <v>1859</v>
      </c>
      <c r="E33" s="189" t="s">
        <v>19</v>
      </c>
      <c r="F33" s="181" t="s">
        <v>134</v>
      </c>
      <c r="G33" s="190" t="s">
        <v>34</v>
      </c>
      <c r="H33" s="66"/>
    </row>
    <row r="34" spans="1:8" x14ac:dyDescent="0.3">
      <c r="A34" s="191"/>
      <c r="B34" s="197"/>
      <c r="C34" s="198"/>
      <c r="D34" s="196">
        <f>ROUND(D33*25%,2)</f>
        <v>464.75</v>
      </c>
      <c r="E34" s="189" t="s">
        <v>23</v>
      </c>
      <c r="F34" s="186"/>
      <c r="G34" s="192"/>
      <c r="H34" s="66"/>
    </row>
    <row r="35" spans="1:8" x14ac:dyDescent="0.3">
      <c r="A35" s="191"/>
      <c r="B35" s="197"/>
      <c r="C35" s="198"/>
      <c r="D35" s="196">
        <f>SUM(D33:D34)</f>
        <v>2323.75</v>
      </c>
      <c r="E35" s="189" t="s">
        <v>24</v>
      </c>
      <c r="F35" s="186"/>
      <c r="G35" s="192"/>
      <c r="H35" s="66"/>
    </row>
    <row r="36" spans="1:8" x14ac:dyDescent="0.3">
      <c r="A36" s="191"/>
      <c r="B36" s="197"/>
      <c r="C36" s="198"/>
      <c r="D36" s="196">
        <f>ROUND(D35*B33,2)</f>
        <v>1161.8800000000001</v>
      </c>
      <c r="E36" s="189" t="s">
        <v>35</v>
      </c>
      <c r="F36" s="186"/>
      <c r="G36" s="192"/>
      <c r="H36" s="66"/>
    </row>
    <row r="37" spans="1:8" x14ac:dyDescent="0.3">
      <c r="A37" s="191"/>
      <c r="B37" s="197"/>
      <c r="C37" s="198"/>
      <c r="D37" s="196">
        <f>D36*12</f>
        <v>13942.560000000001</v>
      </c>
      <c r="E37" s="193" t="s">
        <v>28</v>
      </c>
      <c r="F37" s="186"/>
      <c r="G37" s="192"/>
      <c r="H37" s="66"/>
    </row>
    <row r="38" spans="1:8" x14ac:dyDescent="0.3">
      <c r="A38" s="191"/>
      <c r="B38" s="197"/>
      <c r="C38" s="198"/>
      <c r="D38" s="196">
        <f>ROUND(D37/1720,2)</f>
        <v>8.11</v>
      </c>
      <c r="E38" s="193" t="s">
        <v>29</v>
      </c>
      <c r="F38" s="186"/>
      <c r="G38" s="192"/>
      <c r="H38" s="66"/>
    </row>
    <row r="39" spans="1:8" x14ac:dyDescent="0.3">
      <c r="A39" s="191"/>
      <c r="B39" s="197"/>
      <c r="C39" s="198"/>
      <c r="D39" s="196">
        <f>D38*8</f>
        <v>64.88</v>
      </c>
      <c r="E39" s="193" t="s">
        <v>36</v>
      </c>
      <c r="F39" s="186"/>
      <c r="G39" s="192"/>
      <c r="H39" s="66"/>
    </row>
    <row r="40" spans="1:8" x14ac:dyDescent="0.3">
      <c r="A40" s="199"/>
      <c r="B40" s="200"/>
      <c r="C40" s="201"/>
      <c r="D40" s="196">
        <f>ROUND(D39/16,2)</f>
        <v>4.0599999999999996</v>
      </c>
      <c r="E40" s="193" t="s">
        <v>37</v>
      </c>
      <c r="F40" s="202"/>
      <c r="G40" s="203"/>
      <c r="H40" s="66"/>
    </row>
    <row r="41" spans="1:8" ht="17.5" customHeight="1" x14ac:dyDescent="0.3">
      <c r="A41" s="187" t="s">
        <v>38</v>
      </c>
      <c r="B41" s="194">
        <v>0.2</v>
      </c>
      <c r="C41" s="195">
        <f>D48</f>
        <v>1.1299999999999999</v>
      </c>
      <c r="D41" s="196">
        <v>1291</v>
      </c>
      <c r="E41" s="189" t="s">
        <v>19</v>
      </c>
      <c r="F41" s="181" t="s">
        <v>39</v>
      </c>
      <c r="G41" s="190" t="s">
        <v>40</v>
      </c>
      <c r="H41" s="66"/>
    </row>
    <row r="42" spans="1:8" ht="17.5" customHeight="1" x14ac:dyDescent="0.3">
      <c r="A42" s="191"/>
      <c r="B42" s="197"/>
      <c r="C42" s="198"/>
      <c r="D42" s="196">
        <f>ROUND(D41*25%,2)</f>
        <v>322.75</v>
      </c>
      <c r="E42" s="189" t="s">
        <v>23</v>
      </c>
      <c r="F42" s="186"/>
      <c r="G42" s="192"/>
      <c r="H42" s="66"/>
    </row>
    <row r="43" spans="1:8" ht="17.5" customHeight="1" x14ac:dyDescent="0.3">
      <c r="A43" s="191"/>
      <c r="B43" s="197"/>
      <c r="C43" s="198"/>
      <c r="D43" s="196">
        <f>SUM(D41:D42)</f>
        <v>1613.75</v>
      </c>
      <c r="E43" s="189" t="s">
        <v>24</v>
      </c>
      <c r="F43" s="186"/>
      <c r="G43" s="192"/>
      <c r="H43" s="66"/>
    </row>
    <row r="44" spans="1:8" ht="17.5" customHeight="1" x14ac:dyDescent="0.3">
      <c r="A44" s="191"/>
      <c r="B44" s="197"/>
      <c r="C44" s="198"/>
      <c r="D44" s="196">
        <f>ROUND(D43*B41,2)</f>
        <v>322.75</v>
      </c>
      <c r="E44" s="189" t="s">
        <v>41</v>
      </c>
      <c r="F44" s="186"/>
      <c r="G44" s="192"/>
      <c r="H44" s="66"/>
    </row>
    <row r="45" spans="1:8" ht="17.5" customHeight="1" x14ac:dyDescent="0.3">
      <c r="A45" s="191"/>
      <c r="B45" s="197"/>
      <c r="C45" s="198"/>
      <c r="D45" s="196">
        <f>D44*12</f>
        <v>3873</v>
      </c>
      <c r="E45" s="193" t="s">
        <v>28</v>
      </c>
      <c r="F45" s="186"/>
      <c r="G45" s="192"/>
      <c r="H45" s="66"/>
    </row>
    <row r="46" spans="1:8" ht="17.5" customHeight="1" x14ac:dyDescent="0.3">
      <c r="A46" s="191"/>
      <c r="B46" s="197"/>
      <c r="C46" s="198"/>
      <c r="D46" s="196">
        <f>ROUND(D45/1720,2)</f>
        <v>2.25</v>
      </c>
      <c r="E46" s="193" t="s">
        <v>29</v>
      </c>
      <c r="F46" s="186"/>
      <c r="G46" s="192"/>
      <c r="H46" s="66"/>
    </row>
    <row r="47" spans="1:8" ht="17.5" customHeight="1" x14ac:dyDescent="0.3">
      <c r="A47" s="191"/>
      <c r="B47" s="197"/>
      <c r="C47" s="198"/>
      <c r="D47" s="196">
        <f>D46*8</f>
        <v>18</v>
      </c>
      <c r="E47" s="193" t="s">
        <v>36</v>
      </c>
      <c r="F47" s="186"/>
      <c r="G47" s="192"/>
      <c r="H47" s="66"/>
    </row>
    <row r="48" spans="1:8" ht="17.5" customHeight="1" x14ac:dyDescent="0.3">
      <c r="A48" s="199"/>
      <c r="B48" s="200"/>
      <c r="C48" s="201"/>
      <c r="D48" s="196">
        <f>ROUND(D47/16,2)</f>
        <v>1.1299999999999999</v>
      </c>
      <c r="E48" s="193" t="s">
        <v>37</v>
      </c>
      <c r="F48" s="202"/>
      <c r="G48" s="203"/>
      <c r="H48" s="66"/>
    </row>
    <row r="49" spans="1:7" s="37" customFormat="1" ht="56" x14ac:dyDescent="0.3">
      <c r="A49" s="45" t="s">
        <v>42</v>
      </c>
      <c r="B49" s="45" t="s">
        <v>43</v>
      </c>
      <c r="C49" s="46">
        <f>SUM(C50:C59)</f>
        <v>3.7100000000000004</v>
      </c>
      <c r="D49" s="204"/>
      <c r="E49" s="205"/>
      <c r="F49" s="205"/>
      <c r="G49" s="206"/>
    </row>
    <row r="50" spans="1:7" ht="47.15" customHeight="1" x14ac:dyDescent="0.3">
      <c r="A50" s="11" t="str">
        <f>'3.4. pielikums'!B10</f>
        <v>Kancelejas preces un biroja preces</v>
      </c>
      <c r="B50" s="169">
        <v>0.34699999999999998</v>
      </c>
      <c r="C50" s="174">
        <f>ROUND('3.4. pielikums'!AJ10*(1+$B$50),2)</f>
        <v>0.12</v>
      </c>
      <c r="D50" s="157" t="s">
        <v>44</v>
      </c>
      <c r="E50" s="158"/>
      <c r="F50" s="159"/>
      <c r="G50" s="42"/>
    </row>
    <row r="51" spans="1:7" ht="47.15" customHeight="1" x14ac:dyDescent="0.3">
      <c r="A51" s="11" t="str">
        <f>'3.4. pielikums'!B8</f>
        <v>Saimniecības un higiēnas preces</v>
      </c>
      <c r="B51" s="170"/>
      <c r="C51" s="174">
        <f>ROUND('3.4. pielikums'!AJ8*(1+$B$50),2)</f>
        <v>0.22</v>
      </c>
      <c r="D51" s="160"/>
      <c r="E51" s="161"/>
      <c r="F51" s="162"/>
      <c r="G51" s="42"/>
    </row>
    <row r="52" spans="1:7" ht="47.15" customHeight="1" x14ac:dyDescent="0.3">
      <c r="A52" s="11" t="str">
        <f>'3.4. pielikums'!B11</f>
        <v>Transports (degviela, īre, apkope, adrošināšana u.c.)</v>
      </c>
      <c r="B52" s="170"/>
      <c r="C52" s="174">
        <f>ROUND('3.4. pielikums'!AJ11*(1+$B$50),2)</f>
        <v>0.16</v>
      </c>
      <c r="D52" s="160"/>
      <c r="E52" s="161"/>
      <c r="F52" s="162"/>
      <c r="G52" s="42"/>
    </row>
    <row r="53" spans="1:7" ht="56" x14ac:dyDescent="0.3">
      <c r="A53" s="11" t="str">
        <f>'3.4. pielikums'!B12</f>
        <v>Telpas (īre, komunālie maksājumi, uzturēšanas pasākumi)</v>
      </c>
      <c r="B53" s="170"/>
      <c r="C53" s="174">
        <f>ROUND('3.4. pielikums'!AJ12*(1+$B$50),2)</f>
        <v>1.37</v>
      </c>
      <c r="D53" s="160"/>
      <c r="E53" s="161"/>
      <c r="F53" s="162"/>
      <c r="G53" s="49" t="s">
        <v>45</v>
      </c>
    </row>
    <row r="54" spans="1:7" ht="47.15" customHeight="1" x14ac:dyDescent="0.3">
      <c r="A54" s="11" t="str">
        <f>'3.4. pielikums'!B16</f>
        <v>Saimnieciskie pamatlīdzekļi,  inventārs, inventāra remonts (materiāli un pakalpojums)</v>
      </c>
      <c r="B54" s="170"/>
      <c r="C54" s="174">
        <f>ROUND('3.4. pielikums'!AJ16*(1+$B$50),2)</f>
        <v>0.2</v>
      </c>
      <c r="D54" s="160"/>
      <c r="E54" s="161"/>
      <c r="F54" s="162"/>
      <c r="G54" s="42"/>
    </row>
    <row r="55" spans="1:7" ht="47.15" customHeight="1" x14ac:dyDescent="0.3">
      <c r="A55" s="11" t="str">
        <f>'3.4. pielikums'!B6</f>
        <v>Sakaru pakalpojumi (telefons, internets, pasts)</v>
      </c>
      <c r="B55" s="170"/>
      <c r="C55" s="174">
        <f>ROUND('3.4. pielikums'!AJ6*(1+$B$50),2)</f>
        <v>0.36</v>
      </c>
      <c r="D55" s="160"/>
      <c r="E55" s="161"/>
      <c r="F55" s="162"/>
      <c r="G55" s="42"/>
    </row>
    <row r="56" spans="1:7" ht="47.15" customHeight="1" x14ac:dyDescent="0.3">
      <c r="A56" s="11" t="str">
        <f>'3.4. pielikums'!B14</f>
        <v>Darbinieku izglītības izdevumi</v>
      </c>
      <c r="B56" s="170"/>
      <c r="C56" s="174">
        <f>ROUND('3.4. pielikums'!AJ14*(1+$B$50),2)</f>
        <v>0.08</v>
      </c>
      <c r="D56" s="160"/>
      <c r="E56" s="161"/>
      <c r="F56" s="162"/>
      <c r="G56" s="42"/>
    </row>
    <row r="57" spans="1:7" ht="56" x14ac:dyDescent="0.3">
      <c r="A57" s="11" t="str">
        <f>'3.4. pielikums'!B15</f>
        <v>Ar admin.darbību saistītie izdevumi (darba aizsardz.sist.uzturēš.pak., bankas konta apkalp. u.c.)</v>
      </c>
      <c r="B57" s="170"/>
      <c r="C57" s="174">
        <f>ROUND('3.4. pielikums'!AJ15*(1+$B$50),2)</f>
        <v>0.35</v>
      </c>
      <c r="D57" s="163"/>
      <c r="E57" s="164"/>
      <c r="F57" s="165"/>
      <c r="G57" s="42"/>
    </row>
    <row r="58" spans="1:7" ht="28" x14ac:dyDescent="0.3">
      <c r="A58" s="48" t="s">
        <v>46</v>
      </c>
      <c r="B58" s="170"/>
      <c r="C58" s="174">
        <f>ROUND('3.5. pielikums'!F11*(1+$B$50),2)</f>
        <v>0.28000000000000003</v>
      </c>
      <c r="D58" s="166" t="s">
        <v>47</v>
      </c>
      <c r="E58" s="167"/>
      <c r="F58" s="168"/>
      <c r="G58" s="42"/>
    </row>
    <row r="59" spans="1:7" ht="34.5" customHeight="1" x14ac:dyDescent="0.3">
      <c r="A59" s="48" t="s">
        <v>48</v>
      </c>
      <c r="B59" s="171"/>
      <c r="C59" s="175">
        <f>ROUND('3.6. pielikums'!G6*(1+$B$50),2)</f>
        <v>0.56999999999999995</v>
      </c>
      <c r="D59" s="166" t="s">
        <v>49</v>
      </c>
      <c r="E59" s="167"/>
      <c r="F59" s="168"/>
      <c r="G59" s="42"/>
    </row>
    <row r="60" spans="1:7" x14ac:dyDescent="0.3">
      <c r="A60" s="43" t="s">
        <v>50</v>
      </c>
      <c r="B60" s="172">
        <f>C49+C4</f>
        <v>27.13</v>
      </c>
      <c r="C60" s="173"/>
      <c r="D60"/>
      <c r="E60"/>
      <c r="F60" s="63"/>
      <c r="G60" s="63"/>
    </row>
    <row r="61" spans="1:7" x14ac:dyDescent="0.3">
      <c r="C61" s="66"/>
    </row>
    <row r="62" spans="1:7" x14ac:dyDescent="0.3">
      <c r="A62" s="207" t="s">
        <v>135</v>
      </c>
      <c r="B62" s="207"/>
      <c r="C62" s="207"/>
      <c r="D62" s="207"/>
      <c r="E62" s="207"/>
      <c r="F62" s="207"/>
      <c r="G62" s="207"/>
    </row>
    <row r="63" spans="1:7" x14ac:dyDescent="0.3">
      <c r="C63" s="66"/>
    </row>
  </sheetData>
  <mergeCells count="33">
    <mergeCell ref="D50:F57"/>
    <mergeCell ref="D58:F58"/>
    <mergeCell ref="D59:F59"/>
    <mergeCell ref="B60:C60"/>
    <mergeCell ref="D49:G49"/>
    <mergeCell ref="A24:A32"/>
    <mergeCell ref="B24:B32"/>
    <mergeCell ref="C24:C32"/>
    <mergeCell ref="F24:F32"/>
    <mergeCell ref="G24:G32"/>
    <mergeCell ref="A15:A23"/>
    <mergeCell ref="B15:B23"/>
    <mergeCell ref="C15:C23"/>
    <mergeCell ref="F15:F23"/>
    <mergeCell ref="G15:G23"/>
    <mergeCell ref="B33:B40"/>
    <mergeCell ref="C33:C40"/>
    <mergeCell ref="F33:F40"/>
    <mergeCell ref="G33:G40"/>
    <mergeCell ref="A41:A48"/>
    <mergeCell ref="B41:B48"/>
    <mergeCell ref="C41:C48"/>
    <mergeCell ref="F41:F48"/>
    <mergeCell ref="G41:G48"/>
    <mergeCell ref="A33:A40"/>
    <mergeCell ref="G5:G14"/>
    <mergeCell ref="A1:G1"/>
    <mergeCell ref="A2:G2"/>
    <mergeCell ref="B50:B59"/>
    <mergeCell ref="A5:A14"/>
    <mergeCell ref="B5:B14"/>
    <mergeCell ref="C5:C14"/>
    <mergeCell ref="F5:F14"/>
  </mergeCells>
  <pageMargins left="0.70866141732283472" right="0.70866141732283472" top="0.74803149606299213" bottom="0.74803149606299213" header="0.31496062992125984" footer="0.31496062992125984"/>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3"/>
  <sheetViews>
    <sheetView zoomScale="63" zoomScaleNormal="63" workbookViewId="0">
      <selection sqref="A1:G1"/>
    </sheetView>
  </sheetViews>
  <sheetFormatPr defaultColWidth="9.1796875" defaultRowHeight="14" x14ac:dyDescent="0.3"/>
  <cols>
    <col min="1" max="1" width="29" style="2" customWidth="1"/>
    <col min="2" max="3" width="9.1796875" style="2"/>
    <col min="4" max="4" width="9.90625" style="2" bestFit="1" customWidth="1"/>
    <col min="5" max="5" width="36.81640625" style="2" customWidth="1"/>
    <col min="6" max="6" width="108.26953125" style="2" customWidth="1"/>
    <col min="7" max="7" width="64.54296875" style="2" customWidth="1"/>
    <col min="8" max="8" width="11.54296875" style="2" bestFit="1" customWidth="1"/>
    <col min="9" max="16384" width="9.1796875" style="2"/>
  </cols>
  <sheetData>
    <row r="1" spans="1:10" x14ac:dyDescent="0.3">
      <c r="A1" s="118" t="s">
        <v>51</v>
      </c>
      <c r="B1" s="118"/>
      <c r="C1" s="118"/>
      <c r="D1" s="118"/>
      <c r="E1" s="118"/>
      <c r="F1" s="118"/>
      <c r="G1" s="118"/>
    </row>
    <row r="2" spans="1:10" x14ac:dyDescent="0.3">
      <c r="A2" s="121" t="s">
        <v>52</v>
      </c>
      <c r="B2" s="121"/>
      <c r="C2" s="121"/>
      <c r="D2" s="121"/>
      <c r="E2" s="121"/>
      <c r="F2" s="121"/>
      <c r="G2" s="121"/>
    </row>
    <row r="3" spans="1:10" ht="56" x14ac:dyDescent="0.3">
      <c r="A3" s="114"/>
      <c r="B3" s="115" t="s">
        <v>12</v>
      </c>
      <c r="C3" s="115" t="s">
        <v>13</v>
      </c>
      <c r="D3" s="109"/>
      <c r="E3" s="115" t="s">
        <v>14</v>
      </c>
      <c r="F3" s="113" t="s">
        <v>15</v>
      </c>
      <c r="G3" s="113" t="s">
        <v>16</v>
      </c>
    </row>
    <row r="4" spans="1:10" x14ac:dyDescent="0.3">
      <c r="A4" s="45" t="s">
        <v>17</v>
      </c>
      <c r="B4" s="62">
        <f>SUM(B15:B48)</f>
        <v>1.95</v>
      </c>
      <c r="C4" s="46">
        <f>C5+C15+C24+C33+C41</f>
        <v>34.160000000000004</v>
      </c>
      <c r="D4" s="47"/>
      <c r="E4" s="45"/>
      <c r="F4" s="116" t="s">
        <v>147</v>
      </c>
      <c r="G4" s="33"/>
      <c r="H4" s="66"/>
    </row>
    <row r="5" spans="1:10" ht="36" customHeight="1" x14ac:dyDescent="0.3">
      <c r="A5" s="176" t="s">
        <v>53</v>
      </c>
      <c r="B5" s="177">
        <v>7.37</v>
      </c>
      <c r="C5" s="178">
        <f>D14</f>
        <v>20.77</v>
      </c>
      <c r="D5" s="179">
        <v>880</v>
      </c>
      <c r="E5" s="55" t="s">
        <v>19</v>
      </c>
      <c r="F5" s="181" t="s">
        <v>149</v>
      </c>
      <c r="G5" s="180" t="s">
        <v>54</v>
      </c>
      <c r="H5" s="66"/>
      <c r="I5" s="66"/>
      <c r="J5" s="66"/>
    </row>
    <row r="6" spans="1:10" ht="36" customHeight="1" x14ac:dyDescent="0.3">
      <c r="A6" s="182"/>
      <c r="B6" s="183"/>
      <c r="C6" s="184"/>
      <c r="D6" s="179">
        <f>ROUND(880*25%,2)</f>
        <v>220</v>
      </c>
      <c r="E6" s="55" t="s">
        <v>21</v>
      </c>
      <c r="F6" s="186"/>
      <c r="G6" s="185"/>
      <c r="H6" s="66"/>
      <c r="I6" s="66"/>
      <c r="J6" s="66"/>
    </row>
    <row r="7" spans="1:10" ht="36" customHeight="1" x14ac:dyDescent="0.3">
      <c r="A7" s="182"/>
      <c r="B7" s="183"/>
      <c r="C7" s="184"/>
      <c r="D7" s="179">
        <f>D5+D6</f>
        <v>1100</v>
      </c>
      <c r="E7" s="55" t="s">
        <v>22</v>
      </c>
      <c r="F7" s="186"/>
      <c r="G7" s="185"/>
      <c r="H7" s="66"/>
      <c r="I7" s="66"/>
      <c r="J7" s="66"/>
    </row>
    <row r="8" spans="1:10" ht="36" customHeight="1" x14ac:dyDescent="0.3">
      <c r="A8" s="182"/>
      <c r="B8" s="183"/>
      <c r="C8" s="184"/>
      <c r="D8" s="179">
        <f>ROUND(D7*23.59%,2)</f>
        <v>259.49</v>
      </c>
      <c r="E8" s="55" t="s">
        <v>23</v>
      </c>
      <c r="F8" s="186"/>
      <c r="G8" s="185"/>
      <c r="H8" s="66"/>
      <c r="I8" s="66"/>
      <c r="J8" s="66"/>
    </row>
    <row r="9" spans="1:10" ht="36" customHeight="1" x14ac:dyDescent="0.3">
      <c r="A9" s="182"/>
      <c r="B9" s="183"/>
      <c r="C9" s="184"/>
      <c r="D9" s="179">
        <f>D7+D8</f>
        <v>1359.49</v>
      </c>
      <c r="E9" s="55" t="s">
        <v>24</v>
      </c>
      <c r="F9" s="186"/>
      <c r="G9" s="185"/>
      <c r="H9" s="66"/>
      <c r="I9" s="66"/>
      <c r="J9" s="66"/>
    </row>
    <row r="10" spans="1:10" ht="36" customHeight="1" x14ac:dyDescent="0.3">
      <c r="A10" s="182"/>
      <c r="B10" s="183"/>
      <c r="C10" s="184"/>
      <c r="D10" s="179">
        <f>ROUND(D9*12,2)</f>
        <v>16313.88</v>
      </c>
      <c r="E10" s="55" t="s">
        <v>136</v>
      </c>
      <c r="F10" s="186"/>
      <c r="G10" s="185"/>
      <c r="H10" s="66"/>
      <c r="I10" s="66"/>
      <c r="J10" s="66"/>
    </row>
    <row r="11" spans="1:10" ht="36" customHeight="1" x14ac:dyDescent="0.3">
      <c r="A11" s="182"/>
      <c r="B11" s="183"/>
      <c r="C11" s="184"/>
      <c r="D11" s="179">
        <f>ROUND(D10/1720,2)</f>
        <v>9.48</v>
      </c>
      <c r="E11" s="55" t="s">
        <v>137</v>
      </c>
      <c r="F11" s="186"/>
      <c r="G11" s="185"/>
      <c r="H11" s="66"/>
      <c r="I11" s="66"/>
      <c r="J11" s="66"/>
    </row>
    <row r="12" spans="1:10" ht="36" customHeight="1" x14ac:dyDescent="0.3">
      <c r="A12" s="182"/>
      <c r="B12" s="183"/>
      <c r="C12" s="184"/>
      <c r="D12" s="179">
        <f>ROUND(D11/16,2)</f>
        <v>0.59</v>
      </c>
      <c r="E12" s="55" t="s">
        <v>138</v>
      </c>
      <c r="F12" s="186"/>
      <c r="G12" s="185"/>
      <c r="H12" s="66"/>
      <c r="I12" s="66"/>
      <c r="J12" s="66"/>
    </row>
    <row r="13" spans="1:10" ht="36" customHeight="1" x14ac:dyDescent="0.3">
      <c r="A13" s="182"/>
      <c r="B13" s="183"/>
      <c r="C13" s="184"/>
      <c r="D13" s="179">
        <f>ROUND(D12*1056,2)</f>
        <v>623.04</v>
      </c>
      <c r="E13" s="55" t="s">
        <v>141</v>
      </c>
      <c r="F13" s="186"/>
      <c r="G13" s="185"/>
      <c r="H13" s="66"/>
      <c r="I13" s="66"/>
      <c r="J13" s="66"/>
    </row>
    <row r="14" spans="1:10" ht="34" customHeight="1" x14ac:dyDescent="0.3">
      <c r="A14" s="182"/>
      <c r="B14" s="183"/>
      <c r="C14" s="184"/>
      <c r="D14" s="179">
        <f>ROUND(D13/30,2)</f>
        <v>20.77</v>
      </c>
      <c r="E14" s="55" t="s">
        <v>142</v>
      </c>
      <c r="F14" s="186"/>
      <c r="G14" s="185"/>
      <c r="H14" s="66"/>
      <c r="I14" s="66"/>
      <c r="J14" s="66"/>
    </row>
    <row r="15" spans="1:10" ht="17.5" customHeight="1" x14ac:dyDescent="0.3">
      <c r="A15" s="187" t="s">
        <v>25</v>
      </c>
      <c r="B15" s="187">
        <v>0.75</v>
      </c>
      <c r="C15" s="178">
        <f>D23</f>
        <v>4.0599999999999996</v>
      </c>
      <c r="D15" s="188">
        <v>1005</v>
      </c>
      <c r="E15" s="189" t="s">
        <v>19</v>
      </c>
      <c r="F15" s="181" t="s">
        <v>26</v>
      </c>
      <c r="G15" s="190" t="s">
        <v>55</v>
      </c>
      <c r="H15" s="66"/>
      <c r="I15" s="66"/>
    </row>
    <row r="16" spans="1:10" ht="17.5" customHeight="1" x14ac:dyDescent="0.3">
      <c r="A16" s="191"/>
      <c r="B16" s="191"/>
      <c r="C16" s="184"/>
      <c r="D16" s="188">
        <f>ROUND(D15*25%,2)</f>
        <v>251.25</v>
      </c>
      <c r="E16" s="189" t="s">
        <v>21</v>
      </c>
      <c r="F16" s="186"/>
      <c r="G16" s="192"/>
      <c r="H16" s="66"/>
      <c r="I16" s="66"/>
    </row>
    <row r="17" spans="1:9" ht="17.5" customHeight="1" x14ac:dyDescent="0.3">
      <c r="A17" s="191"/>
      <c r="B17" s="191"/>
      <c r="C17" s="184"/>
      <c r="D17" s="188">
        <f>SUM(D15:D16)</f>
        <v>1256.25</v>
      </c>
      <c r="E17" s="189" t="s">
        <v>22</v>
      </c>
      <c r="F17" s="186"/>
      <c r="G17" s="192"/>
      <c r="H17" s="66"/>
      <c r="I17" s="66"/>
    </row>
    <row r="18" spans="1:9" ht="17.5" customHeight="1" x14ac:dyDescent="0.3">
      <c r="A18" s="191"/>
      <c r="B18" s="191"/>
      <c r="C18" s="184"/>
      <c r="D18" s="188">
        <f>ROUND(D17*23.59%,2)</f>
        <v>296.35000000000002</v>
      </c>
      <c r="E18" s="189" t="s">
        <v>23</v>
      </c>
      <c r="F18" s="186"/>
      <c r="G18" s="192"/>
      <c r="H18" s="66"/>
      <c r="I18" s="66"/>
    </row>
    <row r="19" spans="1:9" ht="17.5" customHeight="1" x14ac:dyDescent="0.3">
      <c r="A19" s="191"/>
      <c r="B19" s="191"/>
      <c r="C19" s="184"/>
      <c r="D19" s="188">
        <f>SUM(D17:D18)</f>
        <v>1552.6</v>
      </c>
      <c r="E19" s="189" t="s">
        <v>24</v>
      </c>
      <c r="F19" s="186"/>
      <c r="G19" s="192"/>
      <c r="H19" s="66"/>
      <c r="I19" s="66"/>
    </row>
    <row r="20" spans="1:9" ht="17.5" customHeight="1" x14ac:dyDescent="0.3">
      <c r="A20" s="191"/>
      <c r="B20" s="191"/>
      <c r="C20" s="184"/>
      <c r="D20" s="188">
        <f>D19*12</f>
        <v>18631.199999999997</v>
      </c>
      <c r="E20" s="193" t="s">
        <v>28</v>
      </c>
      <c r="F20" s="186"/>
      <c r="G20" s="192"/>
      <c r="H20" s="66"/>
      <c r="I20" s="66"/>
    </row>
    <row r="21" spans="1:9" ht="17.5" customHeight="1" x14ac:dyDescent="0.3">
      <c r="A21" s="191"/>
      <c r="B21" s="191"/>
      <c r="C21" s="184"/>
      <c r="D21" s="188">
        <f>ROUND(D20/1720,2)</f>
        <v>10.83</v>
      </c>
      <c r="E21" s="193" t="s">
        <v>29</v>
      </c>
      <c r="F21" s="186"/>
      <c r="G21" s="192"/>
      <c r="H21" s="66"/>
      <c r="I21" s="66"/>
    </row>
    <row r="22" spans="1:9" ht="17.5" customHeight="1" x14ac:dyDescent="0.3">
      <c r="A22" s="191"/>
      <c r="B22" s="191"/>
      <c r="C22" s="184"/>
      <c r="D22" s="188">
        <f>ROUND(D21*6,2)</f>
        <v>64.98</v>
      </c>
      <c r="E22" s="193" t="s">
        <v>143</v>
      </c>
      <c r="F22" s="186"/>
      <c r="G22" s="192"/>
      <c r="H22" s="66"/>
      <c r="I22" s="66"/>
    </row>
    <row r="23" spans="1:9" ht="17.5" customHeight="1" x14ac:dyDescent="0.3">
      <c r="A23" s="191"/>
      <c r="B23" s="191"/>
      <c r="C23" s="184"/>
      <c r="D23" s="188">
        <f>ROUND(D22/16,2)</f>
        <v>4.0599999999999996</v>
      </c>
      <c r="E23" s="193" t="s">
        <v>144</v>
      </c>
      <c r="F23" s="186"/>
      <c r="G23" s="192"/>
      <c r="H23" s="66"/>
      <c r="I23" s="66"/>
    </row>
    <row r="24" spans="1:9" ht="17.5" customHeight="1" x14ac:dyDescent="0.3">
      <c r="A24" s="187" t="s">
        <v>30</v>
      </c>
      <c r="B24" s="194">
        <v>0.5</v>
      </c>
      <c r="C24" s="195">
        <f>D32</f>
        <v>4.1399999999999997</v>
      </c>
      <c r="D24" s="196">
        <v>1537</v>
      </c>
      <c r="E24" s="189" t="s">
        <v>19</v>
      </c>
      <c r="F24" s="181" t="s">
        <v>31</v>
      </c>
      <c r="G24" s="190" t="s">
        <v>32</v>
      </c>
      <c r="H24" s="66"/>
      <c r="I24" s="66"/>
    </row>
    <row r="25" spans="1:9" ht="17.5" customHeight="1" x14ac:dyDescent="0.3">
      <c r="A25" s="191"/>
      <c r="B25" s="197"/>
      <c r="C25" s="198"/>
      <c r="D25" s="196">
        <f>ROUND(D24*25%,2)</f>
        <v>384.25</v>
      </c>
      <c r="E25" s="189" t="s">
        <v>21</v>
      </c>
      <c r="F25" s="186"/>
      <c r="G25" s="192"/>
      <c r="H25" s="66"/>
      <c r="I25" s="66"/>
    </row>
    <row r="26" spans="1:9" ht="17.5" customHeight="1" x14ac:dyDescent="0.3">
      <c r="A26" s="191"/>
      <c r="B26" s="197"/>
      <c r="C26" s="198"/>
      <c r="D26" s="196">
        <f>SUM(D24:D25)</f>
        <v>1921.25</v>
      </c>
      <c r="E26" s="189" t="s">
        <v>22</v>
      </c>
      <c r="F26" s="186"/>
      <c r="G26" s="192"/>
      <c r="H26" s="66"/>
      <c r="I26" s="66"/>
    </row>
    <row r="27" spans="1:9" ht="17.5" customHeight="1" x14ac:dyDescent="0.3">
      <c r="A27" s="191"/>
      <c r="B27" s="197"/>
      <c r="C27" s="198"/>
      <c r="D27" s="196">
        <f>ROUND(D26*23.59%,2)</f>
        <v>453.22</v>
      </c>
      <c r="E27" s="189" t="s">
        <v>23</v>
      </c>
      <c r="F27" s="186"/>
      <c r="G27" s="192"/>
      <c r="H27" s="66"/>
      <c r="I27" s="66"/>
    </row>
    <row r="28" spans="1:9" ht="17.5" customHeight="1" x14ac:dyDescent="0.3">
      <c r="A28" s="191"/>
      <c r="B28" s="197"/>
      <c r="C28" s="198"/>
      <c r="D28" s="196">
        <f>SUM(D26:D27)</f>
        <v>2374.4700000000003</v>
      </c>
      <c r="E28" s="189" t="s">
        <v>24</v>
      </c>
      <c r="F28" s="186"/>
      <c r="G28" s="192"/>
      <c r="H28" s="66"/>
      <c r="I28" s="66"/>
    </row>
    <row r="29" spans="1:9" ht="17.5" customHeight="1" x14ac:dyDescent="0.3">
      <c r="A29" s="191"/>
      <c r="B29" s="197"/>
      <c r="C29" s="198"/>
      <c r="D29" s="196">
        <f>D28*12</f>
        <v>28493.640000000003</v>
      </c>
      <c r="E29" s="193" t="s">
        <v>28</v>
      </c>
      <c r="F29" s="186"/>
      <c r="G29" s="192"/>
      <c r="H29" s="66"/>
      <c r="I29" s="66"/>
    </row>
    <row r="30" spans="1:9" ht="17.5" customHeight="1" x14ac:dyDescent="0.3">
      <c r="A30" s="191"/>
      <c r="B30" s="197"/>
      <c r="C30" s="198"/>
      <c r="D30" s="196">
        <f>ROUND(D29/1720,2)</f>
        <v>16.57</v>
      </c>
      <c r="E30" s="193" t="s">
        <v>29</v>
      </c>
      <c r="F30" s="186"/>
      <c r="G30" s="192"/>
      <c r="H30" s="66"/>
      <c r="I30" s="66"/>
    </row>
    <row r="31" spans="1:9" ht="17.5" customHeight="1" x14ac:dyDescent="0.3">
      <c r="A31" s="191"/>
      <c r="B31" s="197"/>
      <c r="C31" s="198"/>
      <c r="D31" s="196">
        <f>D30*4</f>
        <v>66.28</v>
      </c>
      <c r="E31" s="193" t="s">
        <v>145</v>
      </c>
      <c r="F31" s="186"/>
      <c r="G31" s="192"/>
      <c r="H31" s="66"/>
      <c r="I31" s="66"/>
    </row>
    <row r="32" spans="1:9" ht="17.5" customHeight="1" x14ac:dyDescent="0.3">
      <c r="A32" s="191"/>
      <c r="B32" s="197"/>
      <c r="C32" s="198"/>
      <c r="D32" s="196">
        <f>ROUND(D31/16,2)</f>
        <v>4.1399999999999997</v>
      </c>
      <c r="E32" s="193" t="s">
        <v>146</v>
      </c>
      <c r="F32" s="186"/>
      <c r="G32" s="192"/>
      <c r="H32" s="66"/>
      <c r="I32" s="66"/>
    </row>
    <row r="33" spans="1:8" x14ac:dyDescent="0.3">
      <c r="A33" s="187" t="s">
        <v>33</v>
      </c>
      <c r="B33" s="194">
        <v>0.5</v>
      </c>
      <c r="C33" s="195">
        <f>D40</f>
        <v>4.0599999999999996</v>
      </c>
      <c r="D33" s="196">
        <v>1859</v>
      </c>
      <c r="E33" s="189" t="s">
        <v>19</v>
      </c>
      <c r="F33" s="181" t="s">
        <v>134</v>
      </c>
      <c r="G33" s="190" t="s">
        <v>34</v>
      </c>
      <c r="H33" s="66"/>
    </row>
    <row r="34" spans="1:8" x14ac:dyDescent="0.3">
      <c r="A34" s="191"/>
      <c r="B34" s="197"/>
      <c r="C34" s="198"/>
      <c r="D34" s="196">
        <f>ROUND(D33*25%,2)</f>
        <v>464.75</v>
      </c>
      <c r="E34" s="189" t="s">
        <v>23</v>
      </c>
      <c r="F34" s="186"/>
      <c r="G34" s="192"/>
      <c r="H34" s="66"/>
    </row>
    <row r="35" spans="1:8" x14ac:dyDescent="0.3">
      <c r="A35" s="191"/>
      <c r="B35" s="197"/>
      <c r="C35" s="198"/>
      <c r="D35" s="196">
        <f>SUM(D33:D34)</f>
        <v>2323.75</v>
      </c>
      <c r="E35" s="189" t="s">
        <v>24</v>
      </c>
      <c r="F35" s="186"/>
      <c r="G35" s="192"/>
      <c r="H35" s="66"/>
    </row>
    <row r="36" spans="1:8" x14ac:dyDescent="0.3">
      <c r="A36" s="191"/>
      <c r="B36" s="197"/>
      <c r="C36" s="198"/>
      <c r="D36" s="196">
        <f>ROUND(D35*B33,2)</f>
        <v>1161.8800000000001</v>
      </c>
      <c r="E36" s="189" t="s">
        <v>35</v>
      </c>
      <c r="F36" s="186"/>
      <c r="G36" s="192"/>
      <c r="H36" s="66"/>
    </row>
    <row r="37" spans="1:8" x14ac:dyDescent="0.3">
      <c r="A37" s="191"/>
      <c r="B37" s="197"/>
      <c r="C37" s="198"/>
      <c r="D37" s="196">
        <f>D36*12</f>
        <v>13942.560000000001</v>
      </c>
      <c r="E37" s="193" t="s">
        <v>28</v>
      </c>
      <c r="F37" s="186"/>
      <c r="G37" s="192"/>
      <c r="H37" s="66"/>
    </row>
    <row r="38" spans="1:8" x14ac:dyDescent="0.3">
      <c r="A38" s="191"/>
      <c r="B38" s="197"/>
      <c r="C38" s="198"/>
      <c r="D38" s="196">
        <f>ROUND(D37/1720,2)</f>
        <v>8.11</v>
      </c>
      <c r="E38" s="193" t="s">
        <v>29</v>
      </c>
      <c r="F38" s="186"/>
      <c r="G38" s="192"/>
      <c r="H38" s="66"/>
    </row>
    <row r="39" spans="1:8" x14ac:dyDescent="0.3">
      <c r="A39" s="191"/>
      <c r="B39" s="197"/>
      <c r="C39" s="198"/>
      <c r="D39" s="196">
        <f>D38*8</f>
        <v>64.88</v>
      </c>
      <c r="E39" s="193" t="s">
        <v>36</v>
      </c>
      <c r="F39" s="186"/>
      <c r="G39" s="192"/>
      <c r="H39" s="66"/>
    </row>
    <row r="40" spans="1:8" x14ac:dyDescent="0.3">
      <c r="A40" s="199"/>
      <c r="B40" s="200"/>
      <c r="C40" s="201"/>
      <c r="D40" s="196">
        <f>ROUND(D39/16,2)</f>
        <v>4.0599999999999996</v>
      </c>
      <c r="E40" s="193" t="s">
        <v>37</v>
      </c>
      <c r="F40" s="202"/>
      <c r="G40" s="203"/>
      <c r="H40" s="66"/>
    </row>
    <row r="41" spans="1:8" ht="17.5" customHeight="1" x14ac:dyDescent="0.3">
      <c r="A41" s="187" t="s">
        <v>38</v>
      </c>
      <c r="B41" s="194">
        <v>0.2</v>
      </c>
      <c r="C41" s="195">
        <f>D48</f>
        <v>1.1299999999999999</v>
      </c>
      <c r="D41" s="196">
        <v>1291</v>
      </c>
      <c r="E41" s="189" t="s">
        <v>19</v>
      </c>
      <c r="F41" s="181" t="s">
        <v>39</v>
      </c>
      <c r="G41" s="190" t="s">
        <v>40</v>
      </c>
      <c r="H41" s="66"/>
    </row>
    <row r="42" spans="1:8" ht="17.5" customHeight="1" x14ac:dyDescent="0.3">
      <c r="A42" s="191"/>
      <c r="B42" s="197"/>
      <c r="C42" s="198"/>
      <c r="D42" s="196">
        <f>ROUND(D41*25%,2)</f>
        <v>322.75</v>
      </c>
      <c r="E42" s="189" t="s">
        <v>23</v>
      </c>
      <c r="F42" s="186"/>
      <c r="G42" s="192"/>
      <c r="H42" s="66"/>
    </row>
    <row r="43" spans="1:8" ht="17.5" customHeight="1" x14ac:dyDescent="0.3">
      <c r="A43" s="191"/>
      <c r="B43" s="197"/>
      <c r="C43" s="198"/>
      <c r="D43" s="196">
        <f>SUM(D41:D42)</f>
        <v>1613.75</v>
      </c>
      <c r="E43" s="189" t="s">
        <v>24</v>
      </c>
      <c r="F43" s="186"/>
      <c r="G43" s="192"/>
      <c r="H43" s="66"/>
    </row>
    <row r="44" spans="1:8" ht="17.5" customHeight="1" x14ac:dyDescent="0.3">
      <c r="A44" s="191"/>
      <c r="B44" s="197"/>
      <c r="C44" s="198"/>
      <c r="D44" s="196">
        <f>ROUND(D43*B41,2)</f>
        <v>322.75</v>
      </c>
      <c r="E44" s="189" t="s">
        <v>41</v>
      </c>
      <c r="F44" s="186"/>
      <c r="G44" s="192"/>
      <c r="H44" s="66"/>
    </row>
    <row r="45" spans="1:8" ht="17.5" customHeight="1" x14ac:dyDescent="0.3">
      <c r="A45" s="191"/>
      <c r="B45" s="197"/>
      <c r="C45" s="198"/>
      <c r="D45" s="196">
        <f>D44*12</f>
        <v>3873</v>
      </c>
      <c r="E45" s="193" t="s">
        <v>28</v>
      </c>
      <c r="F45" s="186"/>
      <c r="G45" s="192"/>
      <c r="H45" s="66"/>
    </row>
    <row r="46" spans="1:8" ht="17.5" customHeight="1" x14ac:dyDescent="0.3">
      <c r="A46" s="191"/>
      <c r="B46" s="197"/>
      <c r="C46" s="198"/>
      <c r="D46" s="196">
        <f>ROUND(D45/1720,2)</f>
        <v>2.25</v>
      </c>
      <c r="E46" s="193" t="s">
        <v>29</v>
      </c>
      <c r="F46" s="186"/>
      <c r="G46" s="192"/>
      <c r="H46" s="66"/>
    </row>
    <row r="47" spans="1:8" ht="17.5" customHeight="1" x14ac:dyDescent="0.3">
      <c r="A47" s="191"/>
      <c r="B47" s="197"/>
      <c r="C47" s="198"/>
      <c r="D47" s="196">
        <f>D46*8</f>
        <v>18</v>
      </c>
      <c r="E47" s="193" t="s">
        <v>36</v>
      </c>
      <c r="F47" s="186"/>
      <c r="G47" s="192"/>
      <c r="H47" s="66"/>
    </row>
    <row r="48" spans="1:8" ht="17.5" customHeight="1" x14ac:dyDescent="0.3">
      <c r="A48" s="199"/>
      <c r="B48" s="200"/>
      <c r="C48" s="201"/>
      <c r="D48" s="196">
        <f>ROUND(D47/16,2)</f>
        <v>1.1299999999999999</v>
      </c>
      <c r="E48" s="193" t="s">
        <v>37</v>
      </c>
      <c r="F48" s="202"/>
      <c r="G48" s="203"/>
      <c r="H48" s="66"/>
    </row>
    <row r="49" spans="1:7" ht="56" x14ac:dyDescent="0.3">
      <c r="A49" s="45" t="s">
        <v>42</v>
      </c>
      <c r="B49" s="45" t="s">
        <v>43</v>
      </c>
      <c r="C49" s="46">
        <f>SUM(C50:C59)</f>
        <v>4.0600000000000005</v>
      </c>
      <c r="D49" s="204"/>
      <c r="E49" s="205"/>
      <c r="F49" s="205"/>
      <c r="G49" s="206"/>
    </row>
    <row r="50" spans="1:7" ht="28" customHeight="1" x14ac:dyDescent="0.3">
      <c r="A50" s="11" t="str">
        <f>'3.2. pielikums'!A50</f>
        <v>Kancelejas preces un biroja preces</v>
      </c>
      <c r="B50" s="208">
        <v>0.34699999999999998</v>
      </c>
      <c r="C50" s="174">
        <f>ROUND('3.4. pielikums'!AJ10*(1+B50),2)</f>
        <v>0.12</v>
      </c>
      <c r="D50" s="157" t="s">
        <v>56</v>
      </c>
      <c r="E50" s="158"/>
      <c r="F50" s="159"/>
      <c r="G50" s="42"/>
    </row>
    <row r="51" spans="1:7" x14ac:dyDescent="0.3">
      <c r="A51" s="11" t="str">
        <f>'3.2. pielikums'!A51</f>
        <v>Saimniecības un higiēnas preces</v>
      </c>
      <c r="B51" s="209"/>
      <c r="C51" s="174">
        <f>ROUND('3.4. pielikums'!AJ8*(1+B50),2)</f>
        <v>0.22</v>
      </c>
      <c r="D51" s="160"/>
      <c r="E51" s="161"/>
      <c r="F51" s="162"/>
      <c r="G51" s="42"/>
    </row>
    <row r="52" spans="1:7" ht="28" x14ac:dyDescent="0.3">
      <c r="A52" s="11" t="str">
        <f>'3.2. pielikums'!A52</f>
        <v>Transports (degviela, īre, apkope, adrošināšana u.c.)</v>
      </c>
      <c r="B52" s="209"/>
      <c r="C52" s="174">
        <f>ROUND('3.4. pielikums'!AJ11*(1+B50),2)</f>
        <v>0.16</v>
      </c>
      <c r="D52" s="160"/>
      <c r="E52" s="161"/>
      <c r="F52" s="162"/>
      <c r="G52" s="42"/>
    </row>
    <row r="53" spans="1:7" ht="56" x14ac:dyDescent="0.3">
      <c r="A53" s="11" t="str">
        <f>'3.2. pielikums'!A53</f>
        <v>Telpas (īre, komunālie maksājumi, uzturēšanas pasākumi)</v>
      </c>
      <c r="B53" s="209"/>
      <c r="C53" s="174">
        <f>ROUND('3.4. pielikums'!AJ12*(1+B50),2)</f>
        <v>1.37</v>
      </c>
      <c r="D53" s="160"/>
      <c r="E53" s="161"/>
      <c r="F53" s="162"/>
      <c r="G53" s="49" t="s">
        <v>45</v>
      </c>
    </row>
    <row r="54" spans="1:7" ht="42" x14ac:dyDescent="0.3">
      <c r="A54" s="11" t="str">
        <f>'3.2. pielikums'!A54</f>
        <v>Saimnieciskie pamatlīdzekļi,  inventārs, inventāra remonts (materiāli un pakalpojums)</v>
      </c>
      <c r="B54" s="209"/>
      <c r="C54" s="174">
        <f>ROUND('3.4. pielikums'!AJ16*(1+B50),2)</f>
        <v>0.2</v>
      </c>
      <c r="D54" s="160"/>
      <c r="E54" s="161"/>
      <c r="F54" s="162"/>
      <c r="G54" s="42"/>
    </row>
    <row r="55" spans="1:7" ht="28" x14ac:dyDescent="0.3">
      <c r="A55" s="11" t="str">
        <f>'3.2. pielikums'!A55</f>
        <v>Sakaru pakalpojumi (telefons, internets, pasts)</v>
      </c>
      <c r="B55" s="209"/>
      <c r="C55" s="174">
        <f>ROUND('3.4. pielikums'!AJ6*(1+B50),2)</f>
        <v>0.36</v>
      </c>
      <c r="D55" s="160"/>
      <c r="E55" s="161"/>
      <c r="F55" s="162"/>
      <c r="G55" s="42"/>
    </row>
    <row r="56" spans="1:7" x14ac:dyDescent="0.3">
      <c r="A56" s="11" t="str">
        <f>'3.2. pielikums'!A56</f>
        <v>Darbinieku izglītības izdevumi</v>
      </c>
      <c r="B56" s="209"/>
      <c r="C56" s="174">
        <f>ROUND('3.4. pielikums'!AJ14*(1+B50),2)</f>
        <v>0.08</v>
      </c>
      <c r="D56" s="160"/>
      <c r="E56" s="161"/>
      <c r="F56" s="162"/>
      <c r="G56" s="42"/>
    </row>
    <row r="57" spans="1:7" ht="56" x14ac:dyDescent="0.3">
      <c r="A57" s="11" t="str">
        <f>'3.2. pielikums'!A57</f>
        <v>Ar admin.darbību saistītie izdevumi (darba aizsardz.sist.uzturēš.pak., bankas konta apkalp. u.c.)</v>
      </c>
      <c r="B57" s="209"/>
      <c r="C57" s="174">
        <f>ROUND('3.4. pielikums'!AJ15*(1+B50),2)</f>
        <v>0.35</v>
      </c>
      <c r="D57" s="163"/>
      <c r="E57" s="164"/>
      <c r="F57" s="165"/>
      <c r="G57" s="42"/>
    </row>
    <row r="58" spans="1:7" ht="42" x14ac:dyDescent="0.3">
      <c r="A58" s="48" t="s">
        <v>46</v>
      </c>
      <c r="B58" s="209"/>
      <c r="C58" s="174">
        <f>ROUND('3.5. pielikums'!F18*(1+B50),2)</f>
        <v>0.47</v>
      </c>
      <c r="D58" s="166" t="s">
        <v>57</v>
      </c>
      <c r="E58" s="167"/>
      <c r="F58" s="168"/>
      <c r="G58" s="42"/>
    </row>
    <row r="59" spans="1:7" ht="28.5" customHeight="1" x14ac:dyDescent="0.3">
      <c r="A59" s="48" t="str">
        <f>'3.2. pielikums'!A59</f>
        <v>Supervīzija</v>
      </c>
      <c r="B59" s="210"/>
      <c r="C59" s="175">
        <f>ROUND('3.6. pielikums'!G10*(1+B50),2)</f>
        <v>0.73</v>
      </c>
      <c r="D59" s="166" t="str">
        <f>'3.2. pielikums'!D59</f>
        <v>Aprēķinu skat. 3.6. pielikumā.
Obligātās supervīzijas prasības sociālo pakalpojumu sniedzējiem noteiktas Ministru kabineta 2017. gada 13. jūnija noteikumu Nr. 338 9.2. apakšpunktā un 186. punktā.</v>
      </c>
      <c r="E59" s="167"/>
      <c r="F59" s="168"/>
      <c r="G59" s="42"/>
    </row>
    <row r="60" spans="1:7" x14ac:dyDescent="0.3">
      <c r="A60" s="64" t="s">
        <v>50</v>
      </c>
      <c r="B60" s="44"/>
      <c r="C60" s="46">
        <f>C49+C4</f>
        <v>38.220000000000006</v>
      </c>
      <c r="D60"/>
      <c r="E60"/>
      <c r="F60" s="63"/>
      <c r="G60" s="63"/>
    </row>
    <row r="61" spans="1:7" x14ac:dyDescent="0.3">
      <c r="C61" s="66"/>
    </row>
    <row r="62" spans="1:7" x14ac:dyDescent="0.3">
      <c r="A62" s="2" t="s">
        <v>135</v>
      </c>
    </row>
    <row r="63" spans="1:7" x14ac:dyDescent="0.3">
      <c r="C63" s="67"/>
    </row>
  </sheetData>
  <mergeCells count="32">
    <mergeCell ref="D49:G49"/>
    <mergeCell ref="D50:F57"/>
    <mergeCell ref="D58:F58"/>
    <mergeCell ref="D59:F59"/>
    <mergeCell ref="A41:A48"/>
    <mergeCell ref="B41:B48"/>
    <mergeCell ref="C41:C48"/>
    <mergeCell ref="F41:F48"/>
    <mergeCell ref="G41:G48"/>
    <mergeCell ref="A33:A40"/>
    <mergeCell ref="B33:B40"/>
    <mergeCell ref="C33:C40"/>
    <mergeCell ref="F33:F40"/>
    <mergeCell ref="G33:G40"/>
    <mergeCell ref="A24:A32"/>
    <mergeCell ref="B24:B32"/>
    <mergeCell ref="C24:C32"/>
    <mergeCell ref="F24:F32"/>
    <mergeCell ref="G24:G32"/>
    <mergeCell ref="A15:A23"/>
    <mergeCell ref="B15:B23"/>
    <mergeCell ref="C15:C23"/>
    <mergeCell ref="F15:F23"/>
    <mergeCell ref="G15:G23"/>
    <mergeCell ref="A1:G1"/>
    <mergeCell ref="A2:G2"/>
    <mergeCell ref="B50:B59"/>
    <mergeCell ref="A5:A14"/>
    <mergeCell ref="B5:B14"/>
    <mergeCell ref="C5:C14"/>
    <mergeCell ref="F5:F14"/>
    <mergeCell ref="G5:G14"/>
  </mergeCells>
  <pageMargins left="0.70866141732283472" right="0.70866141732283472" top="0.74803149606299213" bottom="0.74803149606299213" header="0.31496062992125984" footer="0.31496062992125984"/>
  <pageSetup paperSize="9"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1"/>
  <sheetViews>
    <sheetView zoomScale="51" zoomScaleNormal="51" workbookViewId="0">
      <selection sqref="A1:AJ1"/>
    </sheetView>
  </sheetViews>
  <sheetFormatPr defaultColWidth="9.1796875" defaultRowHeight="14" x14ac:dyDescent="0.3"/>
  <cols>
    <col min="1" max="1" width="6.26953125" style="2" customWidth="1"/>
    <col min="2" max="2" width="25.7265625" style="2" customWidth="1"/>
    <col min="3" max="3" width="8.54296875" style="2" customWidth="1"/>
    <col min="4" max="4" width="8.26953125" style="2" customWidth="1"/>
    <col min="5" max="5" width="7.54296875" style="2" customWidth="1"/>
    <col min="6" max="6" width="8.7265625" style="2" customWidth="1"/>
    <col min="7" max="7" width="8.26953125" style="2" customWidth="1"/>
    <col min="8" max="8" width="8.7265625" style="2" customWidth="1"/>
    <col min="9" max="9" width="7" style="2" customWidth="1"/>
    <col min="10" max="10" width="8.1796875" style="2" customWidth="1"/>
    <col min="11" max="11" width="8" style="2" customWidth="1"/>
    <col min="12" max="12" width="8.81640625" style="2" customWidth="1"/>
    <col min="13" max="13" width="10.54296875" style="2" customWidth="1"/>
    <col min="14" max="22" width="7.26953125" style="2" customWidth="1"/>
    <col min="23" max="23" width="8.81640625" style="2" customWidth="1"/>
    <col min="24" max="24" width="10.54296875" style="2" customWidth="1"/>
    <col min="25" max="33" width="7.26953125" style="2" customWidth="1"/>
    <col min="34" max="34" width="8.81640625" style="2" customWidth="1"/>
    <col min="35" max="35" width="10.54296875" style="2" customWidth="1"/>
    <col min="36" max="36" width="15.81640625" style="2" customWidth="1"/>
    <col min="37" max="37" width="9.1796875" style="2"/>
    <col min="38" max="38" width="9.1796875" style="2" customWidth="1"/>
    <col min="39" max="16384" width="9.1796875" style="2"/>
  </cols>
  <sheetData>
    <row r="1" spans="1:38" x14ac:dyDescent="0.3">
      <c r="A1" s="118" t="s">
        <v>58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row>
    <row r="2" spans="1:38" ht="14.5" thickBot="1" x14ac:dyDescent="0.35">
      <c r="A2" s="129" t="s">
        <v>59</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row>
    <row r="3" spans="1:38" x14ac:dyDescent="0.3">
      <c r="A3" s="3"/>
      <c r="B3" s="4"/>
      <c r="C3" s="130" t="s">
        <v>60</v>
      </c>
      <c r="D3" s="131"/>
      <c r="E3" s="131"/>
      <c r="F3" s="131"/>
      <c r="G3" s="131"/>
      <c r="H3" s="131"/>
      <c r="I3" s="131"/>
      <c r="J3" s="131"/>
      <c r="K3" s="131"/>
      <c r="L3" s="131"/>
      <c r="M3" s="134" t="s">
        <v>61</v>
      </c>
      <c r="N3" s="136" t="s">
        <v>62</v>
      </c>
      <c r="O3" s="131"/>
      <c r="P3" s="131"/>
      <c r="Q3" s="131"/>
      <c r="R3" s="131"/>
      <c r="S3" s="131"/>
      <c r="T3" s="131"/>
      <c r="U3" s="131"/>
      <c r="V3" s="131"/>
      <c r="W3" s="131"/>
      <c r="X3" s="134" t="s">
        <v>61</v>
      </c>
      <c r="Y3" s="126" t="s">
        <v>63</v>
      </c>
      <c r="Z3" s="127"/>
      <c r="AA3" s="127"/>
      <c r="AB3" s="127"/>
      <c r="AC3" s="127"/>
      <c r="AD3" s="127"/>
      <c r="AE3" s="127"/>
      <c r="AF3" s="127"/>
      <c r="AG3" s="127"/>
      <c r="AH3" s="128"/>
      <c r="AI3" s="123" t="s">
        <v>61</v>
      </c>
      <c r="AJ3" s="132" t="s">
        <v>64</v>
      </c>
    </row>
    <row r="4" spans="1:38" ht="28" x14ac:dyDescent="0.3">
      <c r="A4" s="5" t="s">
        <v>65</v>
      </c>
      <c r="B4" s="6" t="s">
        <v>66</v>
      </c>
      <c r="C4" s="6" t="s">
        <v>67</v>
      </c>
      <c r="D4" s="6" t="s">
        <v>68</v>
      </c>
      <c r="E4" s="6" t="s">
        <v>69</v>
      </c>
      <c r="F4" s="6" t="s">
        <v>70</v>
      </c>
      <c r="G4" s="6" t="s">
        <v>71</v>
      </c>
      <c r="H4" s="6" t="s">
        <v>72</v>
      </c>
      <c r="I4" s="6" t="s">
        <v>73</v>
      </c>
      <c r="J4" s="6" t="s">
        <v>74</v>
      </c>
      <c r="K4" s="7" t="s">
        <v>75</v>
      </c>
      <c r="L4" s="6" t="s">
        <v>76</v>
      </c>
      <c r="M4" s="135"/>
      <c r="N4" s="8" t="s">
        <v>67</v>
      </c>
      <c r="O4" s="6" t="s">
        <v>68</v>
      </c>
      <c r="P4" s="6" t="s">
        <v>69</v>
      </c>
      <c r="Q4" s="6" t="s">
        <v>70</v>
      </c>
      <c r="R4" s="6" t="s">
        <v>71</v>
      </c>
      <c r="S4" s="6" t="s">
        <v>72</v>
      </c>
      <c r="T4" s="6" t="s">
        <v>73</v>
      </c>
      <c r="U4" s="6" t="s">
        <v>74</v>
      </c>
      <c r="V4" s="7" t="s">
        <v>75</v>
      </c>
      <c r="W4" s="6" t="s">
        <v>76</v>
      </c>
      <c r="X4" s="135"/>
      <c r="Y4" s="8" t="s">
        <v>67</v>
      </c>
      <c r="Z4" s="6" t="s">
        <v>68</v>
      </c>
      <c r="AA4" s="6" t="s">
        <v>69</v>
      </c>
      <c r="AB4" s="6" t="s">
        <v>70</v>
      </c>
      <c r="AC4" s="6" t="s">
        <v>71</v>
      </c>
      <c r="AD4" s="6" t="s">
        <v>72</v>
      </c>
      <c r="AE4" s="6" t="s">
        <v>73</v>
      </c>
      <c r="AF4" s="6" t="s">
        <v>74</v>
      </c>
      <c r="AG4" s="7" t="s">
        <v>75</v>
      </c>
      <c r="AH4" s="9" t="s">
        <v>76</v>
      </c>
      <c r="AI4" s="124"/>
      <c r="AJ4" s="133"/>
    </row>
    <row r="5" spans="1:38" x14ac:dyDescent="0.3">
      <c r="A5" s="10">
        <v>1</v>
      </c>
      <c r="B5" s="11" t="s">
        <v>77</v>
      </c>
      <c r="C5" s="91">
        <v>8.98</v>
      </c>
      <c r="D5" s="91">
        <v>7.37</v>
      </c>
      <c r="E5" s="91">
        <v>9.9600000000000009</v>
      </c>
      <c r="F5" s="91">
        <v>6.86</v>
      </c>
      <c r="G5" s="92">
        <v>9.2200000000000006</v>
      </c>
      <c r="H5" s="91">
        <v>5.03</v>
      </c>
      <c r="I5" s="91">
        <v>4.2560000000000002</v>
      </c>
      <c r="J5" s="91">
        <v>9.5500000000000007</v>
      </c>
      <c r="K5" s="93">
        <v>8.202</v>
      </c>
      <c r="L5" s="91">
        <v>9.1199999999999992</v>
      </c>
      <c r="M5" s="94">
        <f t="shared" ref="M5:M16" si="0">ROUND(AVERAGE(C5:L5),2)</f>
        <v>7.85</v>
      </c>
      <c r="N5" s="95">
        <v>8.98</v>
      </c>
      <c r="O5" s="91">
        <v>7.37</v>
      </c>
      <c r="P5" s="91">
        <v>9.9600000000000009</v>
      </c>
      <c r="Q5" s="91">
        <v>6.86</v>
      </c>
      <c r="R5" s="92">
        <v>9.2200000000000006</v>
      </c>
      <c r="S5" s="91">
        <v>5.03</v>
      </c>
      <c r="T5" s="91">
        <v>5.0579999999999998</v>
      </c>
      <c r="U5" s="91">
        <v>11.16</v>
      </c>
      <c r="V5" s="93">
        <v>8.4090000000000007</v>
      </c>
      <c r="W5" s="91">
        <v>9.1199999999999992</v>
      </c>
      <c r="X5" s="94">
        <f>ROUND(AVERAGE(N5:W5),2)</f>
        <v>8.1199999999999992</v>
      </c>
      <c r="Y5" s="96">
        <v>8.98</v>
      </c>
      <c r="Z5" s="91">
        <v>7.37</v>
      </c>
      <c r="AA5" s="91">
        <v>9.9600000000000009</v>
      </c>
      <c r="AB5" s="91">
        <v>6.86</v>
      </c>
      <c r="AC5" s="91">
        <v>9.2200000000000006</v>
      </c>
      <c r="AD5" s="91">
        <v>5.03</v>
      </c>
      <c r="AE5" s="91">
        <v>7.28</v>
      </c>
      <c r="AF5" s="91">
        <v>10.11</v>
      </c>
      <c r="AG5" s="97">
        <v>9.2100000000000009</v>
      </c>
      <c r="AH5" s="98">
        <v>10.38</v>
      </c>
      <c r="AI5" s="94">
        <f>ROUND(AVERAGE(Y5:AH5),2)</f>
        <v>8.44</v>
      </c>
      <c r="AJ5" s="99">
        <f>ROUND((M5+X5+AI5)/3,2)</f>
        <v>8.14</v>
      </c>
      <c r="AL5" s="21"/>
    </row>
    <row r="6" spans="1:38" ht="28" x14ac:dyDescent="0.3">
      <c r="A6" s="10">
        <v>2</v>
      </c>
      <c r="B6" s="11" t="s">
        <v>78</v>
      </c>
      <c r="C6" s="12">
        <v>0.11</v>
      </c>
      <c r="D6" s="12">
        <v>0.05</v>
      </c>
      <c r="E6" s="12">
        <v>0.08</v>
      </c>
      <c r="F6" s="12">
        <v>0.14000000000000001</v>
      </c>
      <c r="G6" s="13">
        <v>0.09</v>
      </c>
      <c r="H6" s="12">
        <v>1.88</v>
      </c>
      <c r="I6" s="12">
        <v>0.1</v>
      </c>
      <c r="J6" s="12">
        <v>0.06</v>
      </c>
      <c r="K6" s="14">
        <v>6.5000000000000002E-2</v>
      </c>
      <c r="L6" s="12">
        <v>0.12</v>
      </c>
      <c r="M6" s="15">
        <f t="shared" si="0"/>
        <v>0.27</v>
      </c>
      <c r="N6" s="16">
        <v>0.11</v>
      </c>
      <c r="O6" s="12">
        <v>0.05</v>
      </c>
      <c r="P6" s="12">
        <v>0.08</v>
      </c>
      <c r="Q6" s="12">
        <v>0.14000000000000001</v>
      </c>
      <c r="R6" s="13">
        <v>0.09</v>
      </c>
      <c r="S6" s="12">
        <v>1.88</v>
      </c>
      <c r="T6" s="12">
        <v>0.111</v>
      </c>
      <c r="U6" s="12">
        <v>0.12</v>
      </c>
      <c r="V6" s="14">
        <v>0.108</v>
      </c>
      <c r="W6" s="12">
        <v>0.12</v>
      </c>
      <c r="X6" s="15">
        <f>ROUND(AVERAGE(N6:W6),2)</f>
        <v>0.28000000000000003</v>
      </c>
      <c r="Y6" s="17">
        <v>0.11</v>
      </c>
      <c r="Z6" s="12">
        <v>0.05</v>
      </c>
      <c r="AA6" s="12">
        <v>0.08</v>
      </c>
      <c r="AB6" s="12">
        <v>0.14000000000000001</v>
      </c>
      <c r="AC6" s="12">
        <v>0.09</v>
      </c>
      <c r="AD6" s="12">
        <v>1.88</v>
      </c>
      <c r="AE6" s="12">
        <v>0.12</v>
      </c>
      <c r="AF6" s="12">
        <v>0.05</v>
      </c>
      <c r="AG6" s="18">
        <v>0.11</v>
      </c>
      <c r="AH6" s="19">
        <v>7.0000000000000007E-2</v>
      </c>
      <c r="AI6" s="15">
        <f t="shared" ref="AI6:AI16" si="1">ROUND(AVERAGE(Y6:AH6),2)</f>
        <v>0.27</v>
      </c>
      <c r="AJ6" s="20">
        <f t="shared" ref="AJ6:AJ16" si="2">ROUND((M6+X6+AI6)/3,2)</f>
        <v>0.27</v>
      </c>
      <c r="AL6" s="21"/>
    </row>
    <row r="7" spans="1:38" x14ac:dyDescent="0.3">
      <c r="A7" s="10">
        <v>3</v>
      </c>
      <c r="B7" s="11" t="s">
        <v>79</v>
      </c>
      <c r="C7" s="100" t="s">
        <v>80</v>
      </c>
      <c r="D7" s="100" t="s">
        <v>80</v>
      </c>
      <c r="E7" s="100" t="s">
        <v>80</v>
      </c>
      <c r="F7" s="100" t="s">
        <v>80</v>
      </c>
      <c r="G7" s="101" t="s">
        <v>80</v>
      </c>
      <c r="H7" s="100" t="s">
        <v>80</v>
      </c>
      <c r="I7" s="91">
        <v>0.31</v>
      </c>
      <c r="J7" s="100" t="s">
        <v>80</v>
      </c>
      <c r="K7" s="93">
        <v>0.317</v>
      </c>
      <c r="L7" s="100" t="s">
        <v>80</v>
      </c>
      <c r="M7" s="94">
        <f t="shared" si="0"/>
        <v>0.31</v>
      </c>
      <c r="N7" s="102" t="s">
        <v>80</v>
      </c>
      <c r="O7" s="100" t="s">
        <v>80</v>
      </c>
      <c r="P7" s="100" t="s">
        <v>80</v>
      </c>
      <c r="Q7" s="100" t="s">
        <v>80</v>
      </c>
      <c r="R7" s="101" t="s">
        <v>80</v>
      </c>
      <c r="S7" s="100" t="s">
        <v>80</v>
      </c>
      <c r="T7" s="100" t="s">
        <v>80</v>
      </c>
      <c r="U7" s="100" t="s">
        <v>80</v>
      </c>
      <c r="V7" s="105" t="s">
        <v>80</v>
      </c>
      <c r="W7" s="100" t="s">
        <v>80</v>
      </c>
      <c r="X7" s="94">
        <v>0</v>
      </c>
      <c r="Y7" s="103" t="s">
        <v>80</v>
      </c>
      <c r="Z7" s="100" t="s">
        <v>80</v>
      </c>
      <c r="AA7" s="100" t="s">
        <v>80</v>
      </c>
      <c r="AB7" s="100" t="s">
        <v>80</v>
      </c>
      <c r="AC7" s="100" t="s">
        <v>80</v>
      </c>
      <c r="AD7" s="100" t="s">
        <v>80</v>
      </c>
      <c r="AE7" s="100" t="s">
        <v>80</v>
      </c>
      <c r="AF7" s="100" t="s">
        <v>80</v>
      </c>
      <c r="AG7" s="106" t="s">
        <v>80</v>
      </c>
      <c r="AH7" s="104" t="s">
        <v>80</v>
      </c>
      <c r="AI7" s="94">
        <v>0</v>
      </c>
      <c r="AJ7" s="99">
        <f t="shared" si="2"/>
        <v>0.1</v>
      </c>
      <c r="AL7" s="21"/>
    </row>
    <row r="8" spans="1:38" ht="28" x14ac:dyDescent="0.3">
      <c r="A8" s="10">
        <v>4</v>
      </c>
      <c r="B8" s="11" t="s">
        <v>81</v>
      </c>
      <c r="C8" s="12">
        <v>0.1</v>
      </c>
      <c r="D8" s="12">
        <v>0.12</v>
      </c>
      <c r="E8" s="12">
        <v>0.19</v>
      </c>
      <c r="F8" s="12">
        <v>0.11</v>
      </c>
      <c r="G8" s="13">
        <v>0.04</v>
      </c>
      <c r="H8" s="12">
        <v>7.0000000000000007E-2</v>
      </c>
      <c r="I8" s="12">
        <v>1.036</v>
      </c>
      <c r="J8" s="12">
        <v>0.04</v>
      </c>
      <c r="K8" s="14">
        <v>0.438</v>
      </c>
      <c r="L8" s="12">
        <v>0.08</v>
      </c>
      <c r="M8" s="15">
        <f t="shared" si="0"/>
        <v>0.22</v>
      </c>
      <c r="N8" s="16">
        <v>0.1</v>
      </c>
      <c r="O8" s="12">
        <v>0.12</v>
      </c>
      <c r="P8" s="12">
        <v>0.19</v>
      </c>
      <c r="Q8" s="12">
        <v>0.11</v>
      </c>
      <c r="R8" s="13">
        <v>0.04</v>
      </c>
      <c r="S8" s="12">
        <v>7.0000000000000007E-2</v>
      </c>
      <c r="T8" s="12">
        <v>0.02</v>
      </c>
      <c r="U8" s="12">
        <v>0.09</v>
      </c>
      <c r="V8" s="14">
        <v>0.503</v>
      </c>
      <c r="W8" s="12">
        <v>0.08</v>
      </c>
      <c r="X8" s="15">
        <f t="shared" ref="X8:X16" si="3">ROUND(AVERAGE(N8:W8),2)</f>
        <v>0.13</v>
      </c>
      <c r="Y8" s="17">
        <v>0.1</v>
      </c>
      <c r="Z8" s="12">
        <v>0.12</v>
      </c>
      <c r="AA8" s="12">
        <v>0.19</v>
      </c>
      <c r="AB8" s="12">
        <v>0.11</v>
      </c>
      <c r="AC8" s="12">
        <v>0.04</v>
      </c>
      <c r="AD8" s="12">
        <v>7.0000000000000007E-2</v>
      </c>
      <c r="AE8" s="12">
        <v>0.06</v>
      </c>
      <c r="AF8" s="12">
        <v>0.02</v>
      </c>
      <c r="AG8" s="18">
        <v>0.47</v>
      </c>
      <c r="AH8" s="19">
        <v>0.2</v>
      </c>
      <c r="AI8" s="15">
        <f t="shared" si="1"/>
        <v>0.14000000000000001</v>
      </c>
      <c r="AJ8" s="20">
        <f>ROUND((M8+X8+AI8)/3,2)</f>
        <v>0.16</v>
      </c>
      <c r="AL8" s="21"/>
    </row>
    <row r="9" spans="1:38" ht="28" x14ac:dyDescent="0.3">
      <c r="A9" s="10">
        <v>5</v>
      </c>
      <c r="B9" s="11" t="s">
        <v>82</v>
      </c>
      <c r="C9" s="100" t="s">
        <v>80</v>
      </c>
      <c r="D9" s="100" t="s">
        <v>80</v>
      </c>
      <c r="E9" s="100" t="s">
        <v>80</v>
      </c>
      <c r="F9" s="100" t="s">
        <v>80</v>
      </c>
      <c r="G9" s="101" t="s">
        <v>80</v>
      </c>
      <c r="H9" s="100" t="s">
        <v>80</v>
      </c>
      <c r="I9" s="91">
        <v>0.34</v>
      </c>
      <c r="J9" s="100" t="s">
        <v>80</v>
      </c>
      <c r="K9" s="93">
        <v>0.497</v>
      </c>
      <c r="L9" s="100" t="s">
        <v>80</v>
      </c>
      <c r="M9" s="94">
        <f t="shared" si="0"/>
        <v>0.42</v>
      </c>
      <c r="N9" s="102" t="s">
        <v>80</v>
      </c>
      <c r="O9" s="100" t="s">
        <v>80</v>
      </c>
      <c r="P9" s="100" t="s">
        <v>80</v>
      </c>
      <c r="Q9" s="100" t="s">
        <v>80</v>
      </c>
      <c r="R9" s="100" t="s">
        <v>80</v>
      </c>
      <c r="S9" s="100" t="s">
        <v>80</v>
      </c>
      <c r="T9" s="100" t="s">
        <v>80</v>
      </c>
      <c r="U9" s="100" t="s">
        <v>80</v>
      </c>
      <c r="V9" s="93">
        <v>0.43099999999999999</v>
      </c>
      <c r="W9" s="100" t="s">
        <v>80</v>
      </c>
      <c r="X9" s="94">
        <f t="shared" si="3"/>
        <v>0.43</v>
      </c>
      <c r="Y9" s="103" t="s">
        <v>80</v>
      </c>
      <c r="Z9" s="100" t="s">
        <v>80</v>
      </c>
      <c r="AA9" s="100" t="s">
        <v>80</v>
      </c>
      <c r="AB9" s="100" t="s">
        <v>80</v>
      </c>
      <c r="AC9" s="100" t="s">
        <v>80</v>
      </c>
      <c r="AD9" s="100" t="s">
        <v>80</v>
      </c>
      <c r="AE9" s="100" t="s">
        <v>80</v>
      </c>
      <c r="AF9" s="100" t="s">
        <v>80</v>
      </c>
      <c r="AG9" s="97">
        <v>0.43</v>
      </c>
      <c r="AH9" s="104" t="s">
        <v>80</v>
      </c>
      <c r="AI9" s="94">
        <f t="shared" si="1"/>
        <v>0.43</v>
      </c>
      <c r="AJ9" s="99">
        <f t="shared" si="2"/>
        <v>0.43</v>
      </c>
      <c r="AL9" s="21"/>
    </row>
    <row r="10" spans="1:38" ht="28" x14ac:dyDescent="0.3">
      <c r="A10" s="10">
        <v>6</v>
      </c>
      <c r="B10" s="11" t="s">
        <v>83</v>
      </c>
      <c r="C10" s="12">
        <v>0.1</v>
      </c>
      <c r="D10" s="12">
        <v>0.1</v>
      </c>
      <c r="E10" s="12">
        <v>0.18</v>
      </c>
      <c r="F10" s="12">
        <v>0.08</v>
      </c>
      <c r="G10" s="13">
        <v>0.02</v>
      </c>
      <c r="H10" s="12">
        <v>0.04</v>
      </c>
      <c r="I10" s="12">
        <v>7.4999999999999997E-2</v>
      </c>
      <c r="J10" s="12">
        <v>0.06</v>
      </c>
      <c r="K10" s="14">
        <v>0.16200000000000001</v>
      </c>
      <c r="L10" s="12">
        <v>0.04</v>
      </c>
      <c r="M10" s="15">
        <f t="shared" si="0"/>
        <v>0.09</v>
      </c>
      <c r="N10" s="16">
        <v>0.1</v>
      </c>
      <c r="O10" s="12">
        <v>0.1</v>
      </c>
      <c r="P10" s="12">
        <v>0.18</v>
      </c>
      <c r="Q10" s="12">
        <v>0.08</v>
      </c>
      <c r="R10" s="13">
        <v>0.02</v>
      </c>
      <c r="S10" s="12">
        <v>0.04</v>
      </c>
      <c r="T10" s="12">
        <v>8.9999999999999993E-3</v>
      </c>
      <c r="U10" s="12">
        <v>0.09</v>
      </c>
      <c r="V10" s="14">
        <v>0.25600000000000001</v>
      </c>
      <c r="W10" s="12">
        <v>0.04</v>
      </c>
      <c r="X10" s="15">
        <f t="shared" si="3"/>
        <v>0.09</v>
      </c>
      <c r="Y10" s="17">
        <v>0.1</v>
      </c>
      <c r="Z10" s="12">
        <v>0.1</v>
      </c>
      <c r="AA10" s="12">
        <v>0.18</v>
      </c>
      <c r="AB10" s="12">
        <v>0.08</v>
      </c>
      <c r="AC10" s="12">
        <v>0.02</v>
      </c>
      <c r="AD10" s="12">
        <v>0.04</v>
      </c>
      <c r="AE10" s="12">
        <v>0.01</v>
      </c>
      <c r="AF10" s="12">
        <v>0.01</v>
      </c>
      <c r="AG10" s="18">
        <v>0.25</v>
      </c>
      <c r="AH10" s="19">
        <v>0.05</v>
      </c>
      <c r="AI10" s="15">
        <f t="shared" si="1"/>
        <v>0.08</v>
      </c>
      <c r="AJ10" s="20">
        <f t="shared" si="2"/>
        <v>0.09</v>
      </c>
      <c r="AL10" s="21"/>
    </row>
    <row r="11" spans="1:38" ht="28" x14ac:dyDescent="0.3">
      <c r="A11" s="10">
        <v>7</v>
      </c>
      <c r="B11" s="11" t="s">
        <v>84</v>
      </c>
      <c r="C11" s="12">
        <v>0.1</v>
      </c>
      <c r="D11" s="12">
        <v>0.01</v>
      </c>
      <c r="E11" s="22" t="s">
        <v>80</v>
      </c>
      <c r="F11" s="12">
        <v>0.1</v>
      </c>
      <c r="G11" s="23" t="s">
        <v>80</v>
      </c>
      <c r="H11" s="12">
        <v>0.13</v>
      </c>
      <c r="I11" s="22" t="s">
        <v>80</v>
      </c>
      <c r="J11" s="22" t="s">
        <v>80</v>
      </c>
      <c r="K11" s="14">
        <v>0.313</v>
      </c>
      <c r="L11" s="12">
        <v>0.1</v>
      </c>
      <c r="M11" s="15">
        <f t="shared" si="0"/>
        <v>0.13</v>
      </c>
      <c r="N11" s="16">
        <v>0.1</v>
      </c>
      <c r="O11" s="12">
        <v>0.01</v>
      </c>
      <c r="P11" s="22" t="s">
        <v>80</v>
      </c>
      <c r="Q11" s="12">
        <v>0.1</v>
      </c>
      <c r="R11" s="23" t="s">
        <v>80</v>
      </c>
      <c r="S11" s="12">
        <v>0.13</v>
      </c>
      <c r="T11" s="22" t="s">
        <v>80</v>
      </c>
      <c r="U11" s="22" t="s">
        <v>80</v>
      </c>
      <c r="V11" s="14">
        <v>0.28299999999999997</v>
      </c>
      <c r="W11" s="12">
        <v>0.1</v>
      </c>
      <c r="X11" s="15">
        <f t="shared" si="3"/>
        <v>0.12</v>
      </c>
      <c r="Y11" s="17">
        <v>0.1</v>
      </c>
      <c r="Z11" s="12">
        <v>0.01</v>
      </c>
      <c r="AA11" s="22" t="s">
        <v>80</v>
      </c>
      <c r="AB11" s="12">
        <v>0.1</v>
      </c>
      <c r="AC11" s="22" t="s">
        <v>80</v>
      </c>
      <c r="AD11" s="12">
        <v>0.13</v>
      </c>
      <c r="AE11" s="22" t="s">
        <v>80</v>
      </c>
      <c r="AF11" s="22" t="s">
        <v>80</v>
      </c>
      <c r="AG11" s="18">
        <v>0.25</v>
      </c>
      <c r="AH11" s="24" t="s">
        <v>80</v>
      </c>
      <c r="AI11" s="15">
        <f t="shared" si="1"/>
        <v>0.12</v>
      </c>
      <c r="AJ11" s="20">
        <f t="shared" si="2"/>
        <v>0.12</v>
      </c>
      <c r="AL11" s="21"/>
    </row>
    <row r="12" spans="1:38" ht="42" x14ac:dyDescent="0.3">
      <c r="A12" s="10">
        <v>8</v>
      </c>
      <c r="B12" s="11" t="s">
        <v>85</v>
      </c>
      <c r="C12" s="12">
        <v>0.61</v>
      </c>
      <c r="D12" s="12">
        <v>0.28999999999999998</v>
      </c>
      <c r="E12" s="12">
        <v>1.29</v>
      </c>
      <c r="F12" s="12">
        <v>0.82</v>
      </c>
      <c r="G12" s="12">
        <v>0.85</v>
      </c>
      <c r="H12" s="12">
        <v>0.42</v>
      </c>
      <c r="I12" s="12">
        <v>2.17</v>
      </c>
      <c r="J12" s="12">
        <v>1.33</v>
      </c>
      <c r="K12" s="14">
        <v>2.0609999999999999</v>
      </c>
      <c r="L12" s="12">
        <v>0.65</v>
      </c>
      <c r="M12" s="15">
        <f t="shared" si="0"/>
        <v>1.05</v>
      </c>
      <c r="N12" s="16">
        <v>0.61</v>
      </c>
      <c r="O12" s="12">
        <v>0.28999999999999998</v>
      </c>
      <c r="P12" s="12">
        <v>1.29</v>
      </c>
      <c r="Q12" s="12">
        <v>0.82</v>
      </c>
      <c r="R12" s="12">
        <v>0.85</v>
      </c>
      <c r="S12" s="12">
        <v>0.42</v>
      </c>
      <c r="T12" s="12">
        <v>1.3819999999999999</v>
      </c>
      <c r="U12" s="12">
        <v>1.8</v>
      </c>
      <c r="V12" s="14">
        <v>2.2589999999999999</v>
      </c>
      <c r="W12" s="12">
        <v>0.65</v>
      </c>
      <c r="X12" s="15">
        <f t="shared" si="3"/>
        <v>1.04</v>
      </c>
      <c r="Y12" s="17">
        <v>0.61</v>
      </c>
      <c r="Z12" s="12">
        <v>0.28999999999999998</v>
      </c>
      <c r="AA12" s="12">
        <v>1.29</v>
      </c>
      <c r="AB12" s="12">
        <v>0.82</v>
      </c>
      <c r="AC12" s="12">
        <v>0.85</v>
      </c>
      <c r="AD12" s="12">
        <v>0.42</v>
      </c>
      <c r="AE12" s="12">
        <v>1.54</v>
      </c>
      <c r="AF12" s="12">
        <v>1.24</v>
      </c>
      <c r="AG12" s="18">
        <v>2.25</v>
      </c>
      <c r="AH12" s="19">
        <v>0.46</v>
      </c>
      <c r="AI12" s="15">
        <f t="shared" si="1"/>
        <v>0.98</v>
      </c>
      <c r="AJ12" s="20">
        <f t="shared" si="2"/>
        <v>1.02</v>
      </c>
      <c r="AL12" s="21"/>
    </row>
    <row r="13" spans="1:38" ht="28" x14ac:dyDescent="0.3">
      <c r="A13" s="10">
        <v>9</v>
      </c>
      <c r="B13" s="11" t="s">
        <v>86</v>
      </c>
      <c r="C13" s="12">
        <v>0.09</v>
      </c>
      <c r="D13" s="12">
        <v>0.05</v>
      </c>
      <c r="E13" s="12">
        <v>0.02</v>
      </c>
      <c r="F13" s="22" t="s">
        <v>80</v>
      </c>
      <c r="G13" s="13">
        <v>0.04</v>
      </c>
      <c r="H13" s="23" t="s">
        <v>80</v>
      </c>
      <c r="I13" s="25">
        <v>1.087</v>
      </c>
      <c r="J13" s="22" t="s">
        <v>80</v>
      </c>
      <c r="K13" s="26">
        <v>3.7999999999999999E-2</v>
      </c>
      <c r="L13" s="12">
        <v>0.02</v>
      </c>
      <c r="M13" s="15">
        <f t="shared" si="0"/>
        <v>0.19</v>
      </c>
      <c r="N13" s="16">
        <v>0.09</v>
      </c>
      <c r="O13" s="12">
        <v>0.05</v>
      </c>
      <c r="P13" s="12">
        <v>0.02</v>
      </c>
      <c r="Q13" s="22" t="s">
        <v>80</v>
      </c>
      <c r="R13" s="13">
        <v>0.04</v>
      </c>
      <c r="S13" s="23" t="s">
        <v>80</v>
      </c>
      <c r="T13" s="25">
        <v>1.27</v>
      </c>
      <c r="U13" s="22" t="s">
        <v>80</v>
      </c>
      <c r="V13" s="26">
        <v>5.8999999999999997E-2</v>
      </c>
      <c r="W13" s="12">
        <v>0.02</v>
      </c>
      <c r="X13" s="15">
        <f t="shared" si="3"/>
        <v>0.22</v>
      </c>
      <c r="Y13" s="17">
        <v>0.09</v>
      </c>
      <c r="Z13" s="12">
        <v>0.05</v>
      </c>
      <c r="AA13" s="12">
        <v>0.02</v>
      </c>
      <c r="AB13" s="22" t="s">
        <v>80</v>
      </c>
      <c r="AC13" s="12">
        <v>0.04</v>
      </c>
      <c r="AD13" s="22" t="s">
        <v>80</v>
      </c>
      <c r="AE13" s="12">
        <v>0.18</v>
      </c>
      <c r="AF13" s="12">
        <v>0.14000000000000001</v>
      </c>
      <c r="AG13" s="18">
        <v>0.06</v>
      </c>
      <c r="AH13" s="19">
        <v>7.0000000000000007E-2</v>
      </c>
      <c r="AI13" s="15">
        <f t="shared" si="1"/>
        <v>0.08</v>
      </c>
      <c r="AJ13" s="20">
        <f t="shared" si="2"/>
        <v>0.16</v>
      </c>
      <c r="AL13" s="21"/>
    </row>
    <row r="14" spans="1:38" ht="28" x14ac:dyDescent="0.3">
      <c r="A14" s="10">
        <v>10</v>
      </c>
      <c r="B14" s="11" t="s">
        <v>87</v>
      </c>
      <c r="C14" s="12">
        <v>0.08</v>
      </c>
      <c r="D14" s="12">
        <v>0.1</v>
      </c>
      <c r="E14" s="12">
        <v>0.02</v>
      </c>
      <c r="F14" s="12">
        <v>0.02</v>
      </c>
      <c r="G14" s="23" t="s">
        <v>80</v>
      </c>
      <c r="H14" s="12">
        <v>0.02</v>
      </c>
      <c r="I14" s="22" t="s">
        <v>80</v>
      </c>
      <c r="J14" s="25">
        <v>0.02</v>
      </c>
      <c r="K14" s="26">
        <v>9.8000000000000004E-2</v>
      </c>
      <c r="L14" s="12">
        <v>0.03</v>
      </c>
      <c r="M14" s="15">
        <f t="shared" si="0"/>
        <v>0.05</v>
      </c>
      <c r="N14" s="16">
        <v>0.08</v>
      </c>
      <c r="O14" s="12">
        <v>0.1</v>
      </c>
      <c r="P14" s="12">
        <v>0.02</v>
      </c>
      <c r="Q14" s="12">
        <v>0.02</v>
      </c>
      <c r="R14" s="23" t="s">
        <v>80</v>
      </c>
      <c r="S14" s="12">
        <v>0.02</v>
      </c>
      <c r="T14" s="23" t="s">
        <v>80</v>
      </c>
      <c r="U14" s="22" t="s">
        <v>80</v>
      </c>
      <c r="V14" s="14">
        <v>0.15</v>
      </c>
      <c r="W14" s="12">
        <v>0.03</v>
      </c>
      <c r="X14" s="15">
        <f t="shared" si="3"/>
        <v>0.06</v>
      </c>
      <c r="Y14" s="17">
        <v>0.08</v>
      </c>
      <c r="Z14" s="12">
        <v>0.1</v>
      </c>
      <c r="AA14" s="12">
        <v>0.02</v>
      </c>
      <c r="AB14" s="12">
        <v>0.02</v>
      </c>
      <c r="AC14" s="22" t="s">
        <v>80</v>
      </c>
      <c r="AD14" s="12">
        <v>0.02</v>
      </c>
      <c r="AE14" s="22" t="s">
        <v>80</v>
      </c>
      <c r="AF14" s="12">
        <v>0.04</v>
      </c>
      <c r="AG14" s="18">
        <v>0.15</v>
      </c>
      <c r="AH14" s="19">
        <v>0.04</v>
      </c>
      <c r="AI14" s="15">
        <f t="shared" si="1"/>
        <v>0.06</v>
      </c>
      <c r="AJ14" s="20">
        <f t="shared" si="2"/>
        <v>0.06</v>
      </c>
      <c r="AL14" s="21"/>
    </row>
    <row r="15" spans="1:38" ht="56" x14ac:dyDescent="0.3">
      <c r="A15" s="10">
        <v>11</v>
      </c>
      <c r="B15" s="11" t="s">
        <v>88</v>
      </c>
      <c r="C15" s="12">
        <v>7.0000000000000007E-2</v>
      </c>
      <c r="D15" s="12">
        <v>0.04</v>
      </c>
      <c r="E15" s="12">
        <v>0.16</v>
      </c>
      <c r="F15" s="12">
        <v>0.02</v>
      </c>
      <c r="G15" s="13">
        <v>0.06</v>
      </c>
      <c r="H15" s="12">
        <v>0.57999999999999996</v>
      </c>
      <c r="I15" s="22" t="s">
        <v>80</v>
      </c>
      <c r="J15" s="25">
        <v>0.44</v>
      </c>
      <c r="K15" s="26">
        <v>0.32400000000000001</v>
      </c>
      <c r="L15" s="12">
        <v>0.1</v>
      </c>
      <c r="M15" s="15">
        <f t="shared" si="0"/>
        <v>0.2</v>
      </c>
      <c r="N15" s="16">
        <v>7.0000000000000007E-2</v>
      </c>
      <c r="O15" s="12">
        <v>0.04</v>
      </c>
      <c r="P15" s="12">
        <v>0.16</v>
      </c>
      <c r="Q15" s="12">
        <v>0.02</v>
      </c>
      <c r="R15" s="13">
        <v>0.06</v>
      </c>
      <c r="S15" s="12">
        <v>0.57999999999999996</v>
      </c>
      <c r="T15" s="25">
        <v>3.0000000000000001E-3</v>
      </c>
      <c r="U15" s="25">
        <v>0.95</v>
      </c>
      <c r="V15" s="14">
        <v>1.1459999999999999</v>
      </c>
      <c r="W15" s="12">
        <v>0.1</v>
      </c>
      <c r="X15" s="15">
        <f t="shared" si="3"/>
        <v>0.31</v>
      </c>
      <c r="Y15" s="17">
        <v>7.0000000000000007E-2</v>
      </c>
      <c r="Z15" s="12">
        <v>0.04</v>
      </c>
      <c r="AA15" s="12">
        <v>0.16</v>
      </c>
      <c r="AB15" s="12">
        <v>0.02</v>
      </c>
      <c r="AC15" s="12">
        <v>0.06</v>
      </c>
      <c r="AD15" s="12">
        <v>0.57999999999999996</v>
      </c>
      <c r="AE15" s="12">
        <v>0.01</v>
      </c>
      <c r="AF15" s="12">
        <v>0.68</v>
      </c>
      <c r="AG15" s="18">
        <v>1.1299999999999999</v>
      </c>
      <c r="AH15" s="19">
        <v>0.05</v>
      </c>
      <c r="AI15" s="15">
        <f t="shared" si="1"/>
        <v>0.28000000000000003</v>
      </c>
      <c r="AJ15" s="20">
        <f>ROUND((M15+X15+AI15)/3,2)</f>
        <v>0.26</v>
      </c>
      <c r="AL15" s="21"/>
    </row>
    <row r="16" spans="1:38" ht="42" x14ac:dyDescent="0.3">
      <c r="A16" s="10">
        <v>12</v>
      </c>
      <c r="B16" s="11" t="s">
        <v>89</v>
      </c>
      <c r="C16" s="12">
        <v>0.1</v>
      </c>
      <c r="D16" s="12">
        <v>0.1</v>
      </c>
      <c r="E16" s="12">
        <v>0.1</v>
      </c>
      <c r="F16" s="12">
        <v>7.0000000000000007E-2</v>
      </c>
      <c r="G16" s="13">
        <v>0.02</v>
      </c>
      <c r="H16" s="12">
        <v>0.05</v>
      </c>
      <c r="I16" s="25">
        <v>0.40100000000000002</v>
      </c>
      <c r="J16" s="25">
        <v>1.7999999999999999E-2</v>
      </c>
      <c r="K16" s="26">
        <v>1.0169999999999999</v>
      </c>
      <c r="L16" s="12">
        <v>7.0000000000000007E-2</v>
      </c>
      <c r="M16" s="15">
        <f t="shared" si="0"/>
        <v>0.19</v>
      </c>
      <c r="N16" s="16">
        <v>0.1</v>
      </c>
      <c r="O16" s="12">
        <v>0.1</v>
      </c>
      <c r="P16" s="12">
        <v>0.1</v>
      </c>
      <c r="Q16" s="12">
        <v>7.0000000000000007E-2</v>
      </c>
      <c r="R16" s="13">
        <v>0.02</v>
      </c>
      <c r="S16" s="12">
        <v>0.05</v>
      </c>
      <c r="T16" s="23" t="s">
        <v>80</v>
      </c>
      <c r="U16" s="25">
        <v>0.05</v>
      </c>
      <c r="V16" s="14">
        <v>0.623</v>
      </c>
      <c r="W16" s="12">
        <v>7.0000000000000007E-2</v>
      </c>
      <c r="X16" s="15">
        <f t="shared" si="3"/>
        <v>0.13</v>
      </c>
      <c r="Y16" s="17">
        <v>0.1</v>
      </c>
      <c r="Z16" s="12">
        <v>0.1</v>
      </c>
      <c r="AA16" s="12">
        <v>0.1</v>
      </c>
      <c r="AB16" s="12">
        <v>7.0000000000000007E-2</v>
      </c>
      <c r="AC16" s="12">
        <v>0.02</v>
      </c>
      <c r="AD16" s="12">
        <v>0.05</v>
      </c>
      <c r="AE16" s="12">
        <v>7.0000000000000007E-2</v>
      </c>
      <c r="AF16" s="12">
        <v>0.06</v>
      </c>
      <c r="AG16" s="18">
        <v>0.6</v>
      </c>
      <c r="AH16" s="19">
        <v>0.04</v>
      </c>
      <c r="AI16" s="15">
        <f t="shared" si="1"/>
        <v>0.12</v>
      </c>
      <c r="AJ16" s="20">
        <f t="shared" si="2"/>
        <v>0.15</v>
      </c>
      <c r="AL16" s="21"/>
    </row>
    <row r="17" spans="1:36" x14ac:dyDescent="0.3">
      <c r="AJ17" s="27"/>
    </row>
    <row r="18" spans="1:36" s="28" customFormat="1" ht="20.25" customHeight="1" x14ac:dyDescent="0.3">
      <c r="A18" s="122" t="s">
        <v>90</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row>
    <row r="19" spans="1:36" s="28" customFormat="1" ht="21" customHeight="1" x14ac:dyDescent="0.3">
      <c r="A19" s="30" t="s">
        <v>91</v>
      </c>
      <c r="B19" s="30"/>
      <c r="C19" s="30"/>
      <c r="D19" s="30"/>
      <c r="E19" s="30"/>
      <c r="F19" s="30"/>
      <c r="G19" s="30"/>
      <c r="H19" s="30"/>
      <c r="I19" s="30"/>
      <c r="J19" s="30"/>
      <c r="K19" s="30"/>
      <c r="L19" s="30"/>
      <c r="M19" s="30"/>
      <c r="N19" s="30"/>
      <c r="O19" s="30"/>
      <c r="P19" s="30"/>
      <c r="Q19" s="30"/>
      <c r="R19" s="30"/>
      <c r="S19" s="30"/>
      <c r="T19" s="30"/>
      <c r="U19" s="30"/>
      <c r="V19" s="30"/>
      <c r="W19" s="30"/>
      <c r="X19" s="30"/>
      <c r="Y19" s="29"/>
      <c r="Z19" s="29"/>
      <c r="AA19" s="29"/>
      <c r="AB19" s="29"/>
      <c r="AC19" s="29"/>
      <c r="AD19" s="29"/>
      <c r="AE19" s="29"/>
      <c r="AF19" s="29"/>
      <c r="AG19" s="29"/>
      <c r="AH19" s="29"/>
      <c r="AI19" s="30"/>
      <c r="AJ19" s="31"/>
    </row>
    <row r="20" spans="1:36" s="28" customFormat="1" x14ac:dyDescent="0.3">
      <c r="A20" s="211" t="s">
        <v>150</v>
      </c>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row>
    <row r="21" spans="1:36" s="28" customFormat="1" ht="69" customHeight="1" x14ac:dyDescent="0.3">
      <c r="A21" s="125" t="s">
        <v>92</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row>
  </sheetData>
  <mergeCells count="12">
    <mergeCell ref="A1:AJ1"/>
    <mergeCell ref="A18:AJ18"/>
    <mergeCell ref="AI3:AI4"/>
    <mergeCell ref="A21:AJ21"/>
    <mergeCell ref="A20:AJ20"/>
    <mergeCell ref="Y3:AH3"/>
    <mergeCell ref="A2:AJ2"/>
    <mergeCell ref="C3:L3"/>
    <mergeCell ref="AJ3:AJ4"/>
    <mergeCell ref="M3:M4"/>
    <mergeCell ref="N3:W3"/>
    <mergeCell ref="X3:X4"/>
  </mergeCells>
  <pageMargins left="0.70866141732283472" right="0.70866141732283472" top="0.74803149606299213" bottom="0.74803149606299213" header="0.31496062992125984" footer="0.31496062992125984"/>
  <pageSetup paperSize="9"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
  <sheetViews>
    <sheetView zoomScale="70" zoomScaleNormal="70" workbookViewId="0">
      <selection sqref="A1:F1"/>
    </sheetView>
  </sheetViews>
  <sheetFormatPr defaultColWidth="9.1796875" defaultRowHeight="14" x14ac:dyDescent="0.3"/>
  <cols>
    <col min="1" max="1" width="27" style="2" customWidth="1"/>
    <col min="2" max="2" width="14.453125" style="2" customWidth="1"/>
    <col min="3" max="3" width="12.26953125" style="2" customWidth="1"/>
    <col min="4" max="4" width="14.81640625" style="2" customWidth="1"/>
    <col min="5" max="5" width="15" style="2" customWidth="1"/>
    <col min="6" max="6" width="16.26953125" style="2" customWidth="1"/>
    <col min="7" max="16384" width="9.1796875" style="2"/>
  </cols>
  <sheetData>
    <row r="1" spans="1:6" x14ac:dyDescent="0.3">
      <c r="A1" s="118" t="s">
        <v>93</v>
      </c>
      <c r="B1" s="118"/>
      <c r="C1" s="118"/>
      <c r="D1" s="118"/>
      <c r="E1" s="118"/>
      <c r="F1" s="118"/>
    </row>
    <row r="2" spans="1:6" ht="27.75" customHeight="1" x14ac:dyDescent="0.3">
      <c r="A2" s="137" t="s">
        <v>94</v>
      </c>
      <c r="B2" s="137"/>
      <c r="C2" s="137"/>
      <c r="D2" s="137"/>
      <c r="E2" s="137"/>
      <c r="F2" s="137"/>
    </row>
    <row r="3" spans="1:6" ht="70" x14ac:dyDescent="0.3">
      <c r="A3" s="68" t="s">
        <v>95</v>
      </c>
      <c r="B3" s="69" t="s">
        <v>96</v>
      </c>
      <c r="C3" s="69" t="s">
        <v>97</v>
      </c>
      <c r="D3" s="69" t="s">
        <v>98</v>
      </c>
      <c r="E3" s="70" t="s">
        <v>99</v>
      </c>
      <c r="F3" s="70" t="s">
        <v>100</v>
      </c>
    </row>
    <row r="4" spans="1:6" ht="27" customHeight="1" x14ac:dyDescent="0.3">
      <c r="A4" s="50">
        <v>1</v>
      </c>
      <c r="B4" s="50">
        <v>2</v>
      </c>
      <c r="C4" s="50">
        <v>3</v>
      </c>
      <c r="D4" s="51" t="s">
        <v>101</v>
      </c>
      <c r="E4" s="50" t="s">
        <v>102</v>
      </c>
      <c r="F4" s="51" t="s">
        <v>103</v>
      </c>
    </row>
    <row r="5" spans="1:6" x14ac:dyDescent="0.3">
      <c r="A5" s="138" t="s">
        <v>104</v>
      </c>
      <c r="B5" s="139"/>
      <c r="C5" s="139"/>
      <c r="D5" s="139"/>
      <c r="E5" s="139"/>
      <c r="F5" s="140"/>
    </row>
    <row r="6" spans="1:6" x14ac:dyDescent="0.3">
      <c r="A6" s="59" t="s">
        <v>105</v>
      </c>
      <c r="B6" s="71">
        <v>16</v>
      </c>
      <c r="C6" s="72">
        <f>'3.2. pielikums'!B24</f>
        <v>0.5</v>
      </c>
      <c r="D6" s="13">
        <f>ROUND(C6*213.43,2)</f>
        <v>106.72</v>
      </c>
      <c r="E6" s="73">
        <f>ROUND(D6/B6,2)</f>
        <v>6.67</v>
      </c>
      <c r="F6" s="73">
        <f>ROUND(E6/365,2)</f>
        <v>0.02</v>
      </c>
    </row>
    <row r="7" spans="1:6" x14ac:dyDescent="0.3">
      <c r="A7" s="59" t="s">
        <v>106</v>
      </c>
      <c r="B7" s="71">
        <v>16</v>
      </c>
      <c r="C7" s="212">
        <f>'3.2. pielikums'!B5</f>
        <v>3.56</v>
      </c>
      <c r="D7" s="13">
        <f>ROUND(C7*213.43,2)</f>
        <v>759.81</v>
      </c>
      <c r="E7" s="73">
        <f>ROUND(D7/B7,2)</f>
        <v>47.49</v>
      </c>
      <c r="F7" s="73">
        <f>ROUND(E7/365,2)</f>
        <v>0.13</v>
      </c>
    </row>
    <row r="8" spans="1:6" ht="28" x14ac:dyDescent="0.3">
      <c r="A8" s="59" t="s">
        <v>107</v>
      </c>
      <c r="B8" s="71">
        <v>16</v>
      </c>
      <c r="C8" s="73">
        <f>'3.2. pielikums'!B15</f>
        <v>0.75</v>
      </c>
      <c r="D8" s="13">
        <f>ROUND(C8*213.43,2)</f>
        <v>160.07</v>
      </c>
      <c r="E8" s="73">
        <f>ROUND(D8/B8,2)</f>
        <v>10</v>
      </c>
      <c r="F8" s="73">
        <f>ROUND(E8/365,2)</f>
        <v>0.03</v>
      </c>
    </row>
    <row r="9" spans="1:6" x14ac:dyDescent="0.3">
      <c r="A9" s="55" t="s">
        <v>33</v>
      </c>
      <c r="B9" s="71">
        <v>16</v>
      </c>
      <c r="C9" s="74">
        <f>'3.2. pielikums'!B33</f>
        <v>0.5</v>
      </c>
      <c r="D9" s="13">
        <f>ROUND(C9*213.43,2)</f>
        <v>106.72</v>
      </c>
      <c r="E9" s="73">
        <f>ROUND(D9/B9,2)</f>
        <v>6.67</v>
      </c>
      <c r="F9" s="73">
        <f>ROUND(E9/365,2)</f>
        <v>0.02</v>
      </c>
    </row>
    <row r="10" spans="1:6" x14ac:dyDescent="0.3">
      <c r="A10" s="55" t="s">
        <v>108</v>
      </c>
      <c r="B10" s="71">
        <v>16</v>
      </c>
      <c r="C10" s="74">
        <f>'3.2. pielikums'!B41</f>
        <v>0.2</v>
      </c>
      <c r="D10" s="13">
        <f>ROUND(C10*213.43,2)</f>
        <v>42.69</v>
      </c>
      <c r="E10" s="73">
        <f>ROUND(D10/B10,2)</f>
        <v>2.67</v>
      </c>
      <c r="F10" s="73">
        <f>ROUND(E10/365,2)</f>
        <v>0.01</v>
      </c>
    </row>
    <row r="11" spans="1:6" x14ac:dyDescent="0.3">
      <c r="A11" s="56" t="s">
        <v>50</v>
      </c>
      <c r="B11" s="75">
        <f>B10</f>
        <v>16</v>
      </c>
      <c r="C11" s="76">
        <f>ROUND(SUM(C6:C10),2)</f>
        <v>5.51</v>
      </c>
      <c r="D11" s="76">
        <f>ROUND(SUM(D6:D10),2)</f>
        <v>1176.01</v>
      </c>
      <c r="E11" s="76">
        <f>ROUND(SUM(E6:E10),2)</f>
        <v>73.5</v>
      </c>
      <c r="F11" s="76">
        <f>ROUND(SUM(F6:F10),2)</f>
        <v>0.21</v>
      </c>
    </row>
    <row r="12" spans="1:6" ht="15.75" customHeight="1" x14ac:dyDescent="0.3">
      <c r="A12" s="138" t="s">
        <v>109</v>
      </c>
      <c r="B12" s="139"/>
      <c r="C12" s="139"/>
      <c r="D12" s="139"/>
      <c r="E12" s="139"/>
      <c r="F12" s="140"/>
    </row>
    <row r="13" spans="1:6" x14ac:dyDescent="0.3">
      <c r="A13" s="59" t="s">
        <v>105</v>
      </c>
      <c r="B13" s="52">
        <v>16</v>
      </c>
      <c r="C13" s="78">
        <f>'3.3. pielikums'!B24</f>
        <v>0.5</v>
      </c>
      <c r="D13" s="53">
        <f>ROUND(C13*213.43,2)</f>
        <v>106.72</v>
      </c>
      <c r="E13" s="54">
        <f>ROUND(D13/B13,2)</f>
        <v>6.67</v>
      </c>
      <c r="F13" s="54">
        <f>ROUND(E13/365,2)</f>
        <v>0.02</v>
      </c>
    </row>
    <row r="14" spans="1:6" x14ac:dyDescent="0.3">
      <c r="A14" s="59" t="s">
        <v>106</v>
      </c>
      <c r="B14" s="52">
        <v>16</v>
      </c>
      <c r="C14" s="212">
        <f>'3.3. pielikums'!B5</f>
        <v>7.37</v>
      </c>
      <c r="D14" s="53">
        <f>ROUND(C14*213.43,2)</f>
        <v>1572.98</v>
      </c>
      <c r="E14" s="54">
        <f>ROUND(D14/B14,2)</f>
        <v>98.31</v>
      </c>
      <c r="F14" s="54">
        <f>ROUND(E14/365,2)</f>
        <v>0.27</v>
      </c>
    </row>
    <row r="15" spans="1:6" ht="28" x14ac:dyDescent="0.3">
      <c r="A15" s="59" t="s">
        <v>107</v>
      </c>
      <c r="B15" s="71">
        <v>16</v>
      </c>
      <c r="C15" s="73">
        <f>'3.3. pielikums'!B15</f>
        <v>0.75</v>
      </c>
      <c r="D15" s="13">
        <f>ROUND(C15*213.43,2)</f>
        <v>160.07</v>
      </c>
      <c r="E15" s="73">
        <f>ROUND(D15/B15,2)</f>
        <v>10</v>
      </c>
      <c r="F15" s="73">
        <f>ROUND(E15/365,2)</f>
        <v>0.03</v>
      </c>
    </row>
    <row r="16" spans="1:6" x14ac:dyDescent="0.3">
      <c r="A16" s="55" t="s">
        <v>33</v>
      </c>
      <c r="B16" s="52">
        <v>16</v>
      </c>
      <c r="C16" s="79">
        <f>'3.3. pielikums'!B33</f>
        <v>0.5</v>
      </c>
      <c r="D16" s="53">
        <f>ROUND(C16*213.43,2)</f>
        <v>106.72</v>
      </c>
      <c r="E16" s="54">
        <f>ROUND(D16/B16,2)</f>
        <v>6.67</v>
      </c>
      <c r="F16" s="54">
        <f>ROUND(E16/365,2)</f>
        <v>0.02</v>
      </c>
    </row>
    <row r="17" spans="1:6" x14ac:dyDescent="0.3">
      <c r="A17" s="55" t="s">
        <v>108</v>
      </c>
      <c r="B17" s="52">
        <v>16</v>
      </c>
      <c r="C17" s="79">
        <f>'3.3. pielikums'!B41</f>
        <v>0.2</v>
      </c>
      <c r="D17" s="53">
        <f>ROUND(C17*213.43,2)</f>
        <v>42.69</v>
      </c>
      <c r="E17" s="54">
        <f>ROUND(D17/B17,2)</f>
        <v>2.67</v>
      </c>
      <c r="F17" s="54">
        <f>ROUND(E17/365,2)</f>
        <v>0.01</v>
      </c>
    </row>
    <row r="18" spans="1:6" x14ac:dyDescent="0.3">
      <c r="A18" s="56" t="s">
        <v>50</v>
      </c>
      <c r="B18" s="57">
        <f>AVERAGE(B13:B17)</f>
        <v>16</v>
      </c>
      <c r="C18" s="77">
        <f>ROUND(SUM(C13:C17),2)</f>
        <v>9.32</v>
      </c>
      <c r="D18" s="77">
        <f>ROUND(SUM(D13:D17),2)</f>
        <v>1989.18</v>
      </c>
      <c r="E18" s="77">
        <f>ROUND(SUM(E13:E17),2)</f>
        <v>124.32</v>
      </c>
      <c r="F18" s="77">
        <f>ROUND(SUM(F13:F17),2)</f>
        <v>0.35</v>
      </c>
    </row>
    <row r="19" spans="1:6" x14ac:dyDescent="0.3">
      <c r="A19" s="80"/>
      <c r="B19" s="81"/>
      <c r="C19" s="82"/>
      <c r="D19" s="83"/>
      <c r="E19" s="83"/>
      <c r="F19" s="83"/>
    </row>
    <row r="20" spans="1:6" ht="158" customHeight="1" x14ac:dyDescent="0.3">
      <c r="A20" s="211" t="s">
        <v>151</v>
      </c>
      <c r="B20" s="211"/>
      <c r="C20" s="211"/>
      <c r="D20" s="211"/>
      <c r="E20" s="211"/>
      <c r="F20" s="211"/>
    </row>
  </sheetData>
  <mergeCells count="5">
    <mergeCell ref="A20:F20"/>
    <mergeCell ref="A2:F2"/>
    <mergeCell ref="A1:F1"/>
    <mergeCell ref="A5:F5"/>
    <mergeCell ref="A12:F12"/>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
  <sheetViews>
    <sheetView zoomScale="80" zoomScaleNormal="80" workbookViewId="0">
      <selection sqref="A1:G1"/>
    </sheetView>
  </sheetViews>
  <sheetFormatPr defaultColWidth="9.1796875" defaultRowHeight="12.5" x14ac:dyDescent="0.25"/>
  <cols>
    <col min="1" max="1" width="32.7265625" style="32" customWidth="1"/>
    <col min="2" max="2" width="18.7265625" style="32" customWidth="1"/>
    <col min="3" max="3" width="10.7265625" style="32" customWidth="1"/>
    <col min="4" max="4" width="19.7265625" style="32" customWidth="1"/>
    <col min="5" max="5" width="21.7265625" style="32" customWidth="1"/>
    <col min="6" max="6" width="10" style="32" customWidth="1"/>
    <col min="7" max="7" width="22.7265625" style="32" customWidth="1"/>
    <col min="8" max="16384" width="9.1796875" style="32"/>
  </cols>
  <sheetData>
    <row r="1" spans="1:10" ht="14" x14ac:dyDescent="0.3">
      <c r="A1" s="119" t="s">
        <v>110</v>
      </c>
      <c r="B1" s="119"/>
      <c r="C1" s="119"/>
      <c r="D1" s="119"/>
      <c r="E1" s="119"/>
      <c r="F1" s="119"/>
      <c r="G1" s="119"/>
    </row>
    <row r="2" spans="1:10" ht="17.149999999999999" customHeight="1" x14ac:dyDescent="0.25">
      <c r="A2" s="120" t="s">
        <v>111</v>
      </c>
      <c r="B2" s="120"/>
      <c r="C2" s="120"/>
      <c r="D2" s="120"/>
      <c r="E2" s="120"/>
      <c r="F2" s="120"/>
      <c r="G2" s="120"/>
    </row>
    <row r="3" spans="1:10" ht="60" customHeight="1" x14ac:dyDescent="0.25">
      <c r="A3" s="33" t="s">
        <v>112</v>
      </c>
      <c r="B3" s="33" t="s">
        <v>113</v>
      </c>
      <c r="C3" s="33" t="s">
        <v>114</v>
      </c>
      <c r="D3" s="33" t="s">
        <v>115</v>
      </c>
      <c r="E3" s="33" t="s">
        <v>116</v>
      </c>
      <c r="F3" s="33" t="s">
        <v>117</v>
      </c>
      <c r="G3" s="33" t="s">
        <v>118</v>
      </c>
    </row>
    <row r="4" spans="1:10" ht="12.75" customHeight="1" x14ac:dyDescent="0.3">
      <c r="A4" s="69">
        <v>1</v>
      </c>
      <c r="B4" s="69">
        <v>2</v>
      </c>
      <c r="C4" s="84">
        <v>3</v>
      </c>
      <c r="D4" s="69" t="s">
        <v>119</v>
      </c>
      <c r="E4" s="85" t="s">
        <v>120</v>
      </c>
      <c r="F4" s="85">
        <v>6</v>
      </c>
      <c r="G4" s="69" t="s">
        <v>121</v>
      </c>
    </row>
    <row r="5" spans="1:10" ht="12.75" customHeight="1" x14ac:dyDescent="0.25">
      <c r="A5" s="145" t="s">
        <v>122</v>
      </c>
      <c r="B5" s="146"/>
      <c r="C5" s="146"/>
      <c r="D5" s="146"/>
      <c r="E5" s="146"/>
      <c r="F5" s="146"/>
      <c r="G5" s="147"/>
    </row>
    <row r="6" spans="1:10" ht="14" x14ac:dyDescent="0.3">
      <c r="A6" s="34" t="s">
        <v>123</v>
      </c>
      <c r="B6" s="35">
        <v>176.75</v>
      </c>
      <c r="C6" s="141">
        <v>1720</v>
      </c>
      <c r="D6" s="12">
        <f>ROUND(B6/C6,2)</f>
        <v>0.1</v>
      </c>
      <c r="E6" s="148">
        <f>ROUND(AVERAGE(D6:D7),2)</f>
        <v>0.1</v>
      </c>
      <c r="F6" s="150">
        <v>3</v>
      </c>
      <c r="G6" s="142">
        <f>ROUND(E6*F6+E8*F8,2)</f>
        <v>0.42</v>
      </c>
    </row>
    <row r="7" spans="1:10" ht="14" x14ac:dyDescent="0.3">
      <c r="A7" s="34" t="s">
        <v>124</v>
      </c>
      <c r="B7" s="35">
        <v>176.75</v>
      </c>
      <c r="C7" s="141"/>
      <c r="D7" s="12">
        <f>ROUND(B7/C6,2)</f>
        <v>0.1</v>
      </c>
      <c r="E7" s="149"/>
      <c r="F7" s="150"/>
      <c r="G7" s="143"/>
    </row>
    <row r="8" spans="1:10" ht="14" x14ac:dyDescent="0.3">
      <c r="A8" s="34" t="s">
        <v>125</v>
      </c>
      <c r="B8" s="35">
        <v>75.75</v>
      </c>
      <c r="C8" s="141"/>
      <c r="D8" s="12">
        <f>ROUND(B8/C6,2)</f>
        <v>0.04</v>
      </c>
      <c r="E8" s="60">
        <f>D8</f>
        <v>0.04</v>
      </c>
      <c r="F8" s="35">
        <v>3</v>
      </c>
      <c r="G8" s="144"/>
    </row>
    <row r="9" spans="1:10" ht="15" customHeight="1" x14ac:dyDescent="0.25">
      <c r="A9" s="145" t="s">
        <v>126</v>
      </c>
      <c r="B9" s="146"/>
      <c r="C9" s="146"/>
      <c r="D9" s="146"/>
      <c r="E9" s="146"/>
      <c r="F9" s="146"/>
      <c r="G9" s="147"/>
    </row>
    <row r="10" spans="1:10" ht="14" x14ac:dyDescent="0.3">
      <c r="A10" s="34" t="s">
        <v>123</v>
      </c>
      <c r="B10" s="35">
        <v>176.75</v>
      </c>
      <c r="C10" s="141">
        <v>1720</v>
      </c>
      <c r="D10" s="12">
        <f>ROUND(B10/C10,2)</f>
        <v>0.1</v>
      </c>
      <c r="E10" s="151">
        <f>ROUND(AVERAGE(D10:D11),2)</f>
        <v>0.1</v>
      </c>
      <c r="F10" s="150">
        <v>3</v>
      </c>
      <c r="G10" s="142">
        <f>ROUND(E10*F10+E12*F12,2)</f>
        <v>0.54</v>
      </c>
    </row>
    <row r="11" spans="1:10" ht="14" x14ac:dyDescent="0.3">
      <c r="A11" s="34" t="s">
        <v>124</v>
      </c>
      <c r="B11" s="35">
        <v>176.75</v>
      </c>
      <c r="C11" s="141"/>
      <c r="D11" s="12">
        <f>ROUND(B11/C10,2)</f>
        <v>0.1</v>
      </c>
      <c r="E11" s="152"/>
      <c r="F11" s="150"/>
      <c r="G11" s="143"/>
    </row>
    <row r="12" spans="1:10" ht="14" x14ac:dyDescent="0.3">
      <c r="A12" s="34" t="s">
        <v>125</v>
      </c>
      <c r="B12" s="35">
        <v>75.75</v>
      </c>
      <c r="C12" s="141"/>
      <c r="D12" s="12">
        <f>ROUND(B12/C10,2)</f>
        <v>0.04</v>
      </c>
      <c r="E12" s="60">
        <f>D12</f>
        <v>0.04</v>
      </c>
      <c r="F12" s="35">
        <v>6</v>
      </c>
      <c r="G12" s="144"/>
      <c r="J12" s="61"/>
    </row>
    <row r="13" spans="1:10" ht="14" x14ac:dyDescent="0.3">
      <c r="A13" s="37"/>
      <c r="B13" s="38"/>
      <c r="C13" s="39"/>
      <c r="D13" s="40"/>
      <c r="E13" s="40"/>
      <c r="F13" s="40"/>
      <c r="G13" s="41"/>
    </row>
    <row r="14" spans="1:10" ht="36.75" customHeight="1" x14ac:dyDescent="0.25">
      <c r="A14" s="125" t="s">
        <v>127</v>
      </c>
      <c r="B14" s="125"/>
      <c r="C14" s="125"/>
      <c r="D14" s="125"/>
      <c r="E14" s="125"/>
      <c r="F14" s="125"/>
      <c r="G14" s="125"/>
    </row>
    <row r="15" spans="1:10" ht="60" customHeight="1" x14ac:dyDescent="0.25">
      <c r="A15" s="125" t="s">
        <v>128</v>
      </c>
      <c r="B15" s="125"/>
      <c r="C15" s="125"/>
      <c r="D15" s="125"/>
      <c r="E15" s="125"/>
      <c r="F15" s="125"/>
      <c r="G15" s="125"/>
    </row>
    <row r="16" spans="1:10" ht="43.5" customHeight="1" x14ac:dyDescent="0.25">
      <c r="A16" s="125" t="s">
        <v>129</v>
      </c>
      <c r="B16" s="125"/>
      <c r="C16" s="125"/>
      <c r="D16" s="125"/>
      <c r="E16" s="125"/>
      <c r="F16" s="125"/>
      <c r="G16" s="125"/>
    </row>
    <row r="17" spans="1:10" ht="16.5" customHeight="1" x14ac:dyDescent="0.25">
      <c r="A17" s="125" t="s">
        <v>130</v>
      </c>
      <c r="B17" s="125"/>
      <c r="C17" s="125"/>
      <c r="D17" s="125"/>
      <c r="E17" s="125"/>
      <c r="F17" s="125"/>
      <c r="G17" s="125"/>
    </row>
    <row r="20" spans="1:10" x14ac:dyDescent="0.25">
      <c r="J20" s="36"/>
    </row>
  </sheetData>
  <mergeCells count="16">
    <mergeCell ref="A17:G17"/>
    <mergeCell ref="A16:G16"/>
    <mergeCell ref="C6:C8"/>
    <mergeCell ref="A1:G1"/>
    <mergeCell ref="A2:G2"/>
    <mergeCell ref="A14:G14"/>
    <mergeCell ref="A15:G15"/>
    <mergeCell ref="C10:C12"/>
    <mergeCell ref="G6:G8"/>
    <mergeCell ref="G10:G12"/>
    <mergeCell ref="A5:G5"/>
    <mergeCell ref="A9:G9"/>
    <mergeCell ref="E6:E7"/>
    <mergeCell ref="F6:F7"/>
    <mergeCell ref="E10:E11"/>
    <mergeCell ref="F10:F1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zoomScaleNormal="100" workbookViewId="0">
      <selection sqref="A1:B1"/>
    </sheetView>
  </sheetViews>
  <sheetFormatPr defaultColWidth="9.1796875" defaultRowHeight="15.5" x14ac:dyDescent="0.35"/>
  <cols>
    <col min="1" max="1" width="22.1796875" style="1" customWidth="1"/>
    <col min="2" max="2" width="110.1796875" style="1" customWidth="1"/>
    <col min="3" max="16384" width="9.1796875" style="1"/>
  </cols>
  <sheetData>
    <row r="1" spans="1:2" x14ac:dyDescent="0.35">
      <c r="A1" s="156" t="s">
        <v>131</v>
      </c>
      <c r="B1" s="156"/>
    </row>
    <row r="2" spans="1:2" ht="33.75" customHeight="1" x14ac:dyDescent="0.35">
      <c r="A2" s="153" t="s">
        <v>132</v>
      </c>
      <c r="B2" s="153"/>
    </row>
    <row r="3" spans="1:2" ht="243" customHeight="1" x14ac:dyDescent="0.35">
      <c r="A3" s="154" t="s">
        <v>133</v>
      </c>
      <c r="B3" s="155"/>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EE3C3F43D7910B4C90A18CD222E4576E" ma:contentTypeVersion="6" ma:contentTypeDescription="Izveidot jaunu dokumentu." ma:contentTypeScope="" ma:versionID="294358c66a6ea209c21da8c0f314d228">
  <xsd:schema xmlns:xsd="http://www.w3.org/2001/XMLSchema" xmlns:xs="http://www.w3.org/2001/XMLSchema" xmlns:p="http://schemas.microsoft.com/office/2006/metadata/properties" xmlns:ns2="468eb95e-0487-43f6-b021-c543e1c0be87" xmlns:ns3="2d868c06-d131-488e-93d1-087529b960f0" targetNamespace="http://schemas.microsoft.com/office/2006/metadata/properties" ma:root="true" ma:fieldsID="f19ce84da3350ff3f370ee9d260b4ff3" ns2:_="" ns3:_="">
    <xsd:import namespace="468eb95e-0487-43f6-b021-c543e1c0be87"/>
    <xsd:import namespace="2d868c06-d131-488e-93d1-087529b96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8eb95e-0487-43f6-b021-c543e1c0be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868c06-d131-488e-93d1-087529b960f0"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65940A-51D0-4EDF-9F01-85F15EE44160}">
  <ds:schemaRefs>
    <ds:schemaRef ds:uri="http://schemas.microsoft.com/sharepoint/v3/contenttype/forms"/>
  </ds:schemaRefs>
</ds:datastoreItem>
</file>

<file path=customXml/itemProps2.xml><?xml version="1.0" encoding="utf-8"?>
<ds:datastoreItem xmlns:ds="http://schemas.openxmlformats.org/officeDocument/2006/customXml" ds:itemID="{3D03FBCA-1534-43B2-B98C-8BB4978EA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eb95e-0487-43f6-b021-c543e1c0be87"/>
    <ds:schemaRef ds:uri="2d868c06-d131-488e-93d1-087529b9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859384-45D7-4678-A6ED-97A7097DF3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3.1. pielikums</vt:lpstr>
      <vt:lpstr>3.2. pielikums</vt:lpstr>
      <vt:lpstr>3.3. pielikums</vt:lpstr>
      <vt:lpstr>3.4. pielikums</vt:lpstr>
      <vt:lpstr>3.5. pielikums</vt:lpstr>
      <vt:lpstr>3.6. pielikums</vt:lpstr>
      <vt:lpstr>3.7. pielikums</vt:lpstr>
      <vt:lpstr>'3.2. pielikums'!Print_Titles</vt:lpstr>
      <vt:lpstr>'3.3. pielikums'!Print_Titles</vt:lpstr>
    </vt:vector>
  </TitlesOfParts>
  <Manager/>
  <Company>LRLM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cp:keywords/>
  <dc:description/>
  <cp:lastModifiedBy>Vjačeslavs Makarovs</cp:lastModifiedBy>
  <cp:revision/>
  <dcterms:created xsi:type="dcterms:W3CDTF">2012-09-03T07:32:21Z</dcterms:created>
  <dcterms:modified xsi:type="dcterms:W3CDTF">2022-09-27T09:55:38Z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0x010100EE3C3F43D7910B4C90A18CD222E4576E</vt:lpwstr>
  </property>
</Properties>
</file>