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C:\Users\vjaceslavs.makarovs\Desktop\2014-2020\Vienkāršotās izmaksas\UnitCost metodikas\9.2.2.1\Grozījumi Nr. 3\"/>
    </mc:Choice>
  </mc:AlternateContent>
  <xr:revisionPtr revIDLastSave="0" documentId="13_ncr:1_{1566A2BA-60FA-48D9-94E0-850157DEF947}" xr6:coauthVersionLast="37" xr6:coauthVersionMax="37" xr10:uidLastSave="{00000000-0000-0000-0000-000000000000}"/>
  <bookViews>
    <workbookView xWindow="0" yWindow="0" windowWidth="28800" windowHeight="11610" xr2:uid="{00000000-000D-0000-FFFF-FFFF00000000}"/>
  </bookViews>
  <sheets>
    <sheet name="4.1. pielikums" sheetId="10" r:id="rId1"/>
    <sheet name="4.2. pielikums" sheetId="2" r:id="rId2"/>
    <sheet name="4.3. pielikums" sheetId="8" r:id="rId3"/>
    <sheet name="4.4. pielikums" sheetId="11" r:id="rId4"/>
    <sheet name="4.5. pielikums" sheetId="12" r:id="rId5"/>
    <sheet name="4.6. pielikums" sheetId="14" r:id="rId6"/>
    <sheet name="4.7. pielikums" sheetId="13" r:id="rId7"/>
  </sheets>
  <definedNames>
    <definedName name="_xlnm.Print_Titles" localSheetId="1">'4.2. pielikums'!$3:$4</definedName>
  </definedNames>
  <calcPr calcId="162913"/>
  <fileRecoveryPr autoRecover="0"/>
</workbook>
</file>

<file path=xl/calcChain.xml><?xml version="1.0" encoding="utf-8"?>
<calcChain xmlns="http://schemas.openxmlformats.org/spreadsheetml/2006/main">
  <c r="D8" i="8" l="1"/>
  <c r="E8" i="8" s="1"/>
  <c r="F8" i="8" s="1"/>
  <c r="D9" i="8"/>
  <c r="E9" i="8" s="1"/>
  <c r="F9" i="8" s="1"/>
  <c r="B10" i="8"/>
  <c r="C9" i="8"/>
  <c r="C8" i="8"/>
  <c r="C7" i="8"/>
  <c r="D7" i="8" s="1"/>
  <c r="C6" i="8"/>
  <c r="C10" i="8" s="1"/>
  <c r="B5" i="2"/>
  <c r="A12" i="2"/>
  <c r="D5" i="14"/>
  <c r="E5" i="14" s="1"/>
  <c r="D7" i="14"/>
  <c r="E7" i="14" s="1"/>
  <c r="A21" i="2"/>
  <c r="A20" i="2"/>
  <c r="A19" i="2"/>
  <c r="A18" i="2"/>
  <c r="A17" i="2"/>
  <c r="A15" i="2"/>
  <c r="A14" i="2"/>
  <c r="A13" i="2"/>
  <c r="V6" i="11"/>
  <c r="V7" i="11"/>
  <c r="V8" i="11"/>
  <c r="V9" i="11"/>
  <c r="V10" i="11"/>
  <c r="V11" i="11"/>
  <c r="V12" i="11"/>
  <c r="V13" i="11"/>
  <c r="V14" i="11"/>
  <c r="V15" i="11"/>
  <c r="V17" i="11"/>
  <c r="V5" i="11"/>
  <c r="O5" i="11"/>
  <c r="O11" i="11"/>
  <c r="D6" i="8"/>
  <c r="C7" i="12"/>
  <c r="C8" i="12"/>
  <c r="C10" i="12"/>
  <c r="C11" i="12" s="1"/>
  <c r="C12" i="12" s="1"/>
  <c r="D22" i="2" s="1"/>
  <c r="O16" i="11"/>
  <c r="W16" i="11" s="1"/>
  <c r="D7" i="2"/>
  <c r="O17" i="11"/>
  <c r="H17" i="11"/>
  <c r="W17" i="11" s="1"/>
  <c r="D21" i="2" s="1"/>
  <c r="O15" i="11"/>
  <c r="H15" i="11"/>
  <c r="O14" i="11"/>
  <c r="H14" i="11"/>
  <c r="W14" i="11" s="1"/>
  <c r="D20" i="2" s="1"/>
  <c r="C20" i="2" s="1"/>
  <c r="O13" i="11"/>
  <c r="H13" i="11"/>
  <c r="W13" i="11" s="1"/>
  <c r="O12" i="11"/>
  <c r="H12" i="11"/>
  <c r="W12" i="11"/>
  <c r="D17" i="2" s="1"/>
  <c r="C17" i="2" s="1"/>
  <c r="H11" i="11"/>
  <c r="W11" i="11" s="1"/>
  <c r="D16" i="2" s="1"/>
  <c r="O10" i="11"/>
  <c r="H10" i="11"/>
  <c r="W10" i="11" s="1"/>
  <c r="D14" i="2" s="1"/>
  <c r="O9" i="11"/>
  <c r="H9" i="11"/>
  <c r="O8" i="11"/>
  <c r="H8" i="11"/>
  <c r="W8" i="11" s="1"/>
  <c r="D15" i="2" s="1"/>
  <c r="C15" i="2" s="1"/>
  <c r="O7" i="11"/>
  <c r="H7" i="11"/>
  <c r="W7" i="11" s="1"/>
  <c r="D12" i="2" s="1"/>
  <c r="O6" i="11"/>
  <c r="H6" i="11"/>
  <c r="H5" i="11"/>
  <c r="W5" i="11" s="1"/>
  <c r="D8" i="2"/>
  <c r="D9" i="2"/>
  <c r="D10" i="2"/>
  <c r="D6" i="2"/>
  <c r="D5" i="2" s="1"/>
  <c r="C5" i="2"/>
  <c r="W6" i="11"/>
  <c r="D18" i="2" s="1"/>
  <c r="C18" i="2" s="1"/>
  <c r="E6" i="8"/>
  <c r="F6" i="8"/>
  <c r="W9" i="11" l="1"/>
  <c r="D13" i="2" s="1"/>
  <c r="C13" i="2" s="1"/>
  <c r="W15" i="11"/>
  <c r="D19" i="2" s="1"/>
  <c r="C12" i="2"/>
  <c r="C19" i="2"/>
  <c r="C14" i="2"/>
  <c r="C21" i="2"/>
  <c r="C22" i="2"/>
  <c r="G6" i="14"/>
  <c r="D24" i="2" s="1"/>
  <c r="D10" i="8"/>
  <c r="E7" i="8"/>
  <c r="F7" i="8" s="1"/>
  <c r="F10" i="8" s="1"/>
  <c r="D23" i="2" s="1"/>
  <c r="C16" i="2"/>
  <c r="C23" i="2" l="1"/>
  <c r="C11" i="2" s="1"/>
  <c r="C25" i="2" s="1"/>
  <c r="D11" i="2"/>
  <c r="C24" i="2"/>
  <c r="E10" i="8"/>
  <c r="D25" i="2" l="1"/>
  <c r="E25" i="2" l="1"/>
  <c r="E8" i="2"/>
  <c r="E9" i="2"/>
  <c r="E10" i="2"/>
  <c r="E17" i="2"/>
  <c r="E5" i="2"/>
  <c r="E18" i="2"/>
  <c r="E21" i="2"/>
  <c r="E7" i="2"/>
  <c r="E6" i="2"/>
  <c r="E13" i="2"/>
  <c r="E12" i="2"/>
  <c r="E19" i="2"/>
  <c r="E14" i="2"/>
  <c r="E16" i="2"/>
  <c r="E15" i="2"/>
  <c r="E22" i="2"/>
  <c r="E20" i="2"/>
  <c r="E23" i="2"/>
  <c r="E24" i="2"/>
  <c r="E11" i="2"/>
</calcChain>
</file>

<file path=xl/sharedStrings.xml><?xml version="1.0" encoding="utf-8"?>
<sst xmlns="http://schemas.openxmlformats.org/spreadsheetml/2006/main" count="165" uniqueCount="151">
  <si>
    <t>%</t>
  </si>
  <si>
    <t>Aprēķins</t>
  </si>
  <si>
    <t>Izmaksas                         1 klientam                dienā</t>
  </si>
  <si>
    <t>Paskaidrojums</t>
  </si>
  <si>
    <t>Pakalpojumi/speciālisti</t>
  </si>
  <si>
    <t>sociālais darbinieks</t>
  </si>
  <si>
    <t>Mācību materiāli un līdzekļi</t>
  </si>
  <si>
    <t>Saimniecības un higiēnas preces</t>
  </si>
  <si>
    <t>Transports (degviela, īre, apkope, apdrošināšana u.c.)</t>
  </si>
  <si>
    <t>Atlīdzības izmaksas kopā</t>
  </si>
  <si>
    <t xml:space="preserve">Speciālistu (slodžu) skaits </t>
  </si>
  <si>
    <t>Sakaru pakalpojumi (telefons, internets, pasts)</t>
  </si>
  <si>
    <t>grāmatvedis</t>
  </si>
  <si>
    <t xml:space="preserve">Pakalpojums "Specializētā darbnīca"  </t>
  </si>
  <si>
    <t>SD1</t>
  </si>
  <si>
    <t>SD2</t>
  </si>
  <si>
    <t>SD3</t>
  </si>
  <si>
    <t>SD4</t>
  </si>
  <si>
    <t>SD5</t>
  </si>
  <si>
    <t>Vidējās izmaksas 2014.gadā</t>
  </si>
  <si>
    <t>SD6</t>
  </si>
  <si>
    <t>Vidējās izmaksas 2015.gadā</t>
  </si>
  <si>
    <t>Grāmatvedis</t>
  </si>
  <si>
    <t>Apraksts</t>
  </si>
  <si>
    <t>Ar pakalpojuma  administrēšanu, prasību nodrošināšanu un klientu uzturēšanu saistītās izmaksas  kopā</t>
  </si>
  <si>
    <t>Izdevumu pozīcija</t>
  </si>
  <si>
    <t>Transports (degviela, īre, apkope, adrošināšana u.c.)</t>
  </si>
  <si>
    <t>Telpas (īre, komunālie maksājumi, uzturēšanas pasākumi)</t>
  </si>
  <si>
    <t>Darba devēja apmaksātie veselības izdevumi</t>
  </si>
  <si>
    <t>Darbinieku izglītības izdevumi</t>
  </si>
  <si>
    <t>Ar admin.darbību saistītie izdevumi (darba aizsardz.sist.uzturēš.pak., bankas konta apkalp. u.c.)</t>
  </si>
  <si>
    <t>Pakalpojuma "Specializētās darbnīcas"  sniedzēju izmaksu apkopojums un vidējo izmaksu aprēķins</t>
  </si>
  <si>
    <t xml:space="preserve">Sociālais darbinieks  (4 stundas darba dienā) </t>
  </si>
  <si>
    <t xml:space="preserve">Darbu vadītājs  (8 stundas darba dienā) </t>
  </si>
  <si>
    <t>Sociālais rehabilitētājs (4 stundas darba dienā)</t>
  </si>
  <si>
    <t>Saimnieciskie pamatlīdzekļi</t>
  </si>
  <si>
    <t>Inventārs, iekārtu remonts (materiāli un pakalpojums)</t>
  </si>
  <si>
    <t>Pakalpojuma mērķis</t>
  </si>
  <si>
    <t>Specialziētās darbnīcas ir darbnīcas, kurās izveidotas darba vietas un nodrošināts speciālistu atbalsts personām ar garīga rakstura traucējumiem.</t>
  </si>
  <si>
    <t>Pakalpojuma  saturs un apjoms</t>
  </si>
  <si>
    <t>Īpašie nosacījumi</t>
  </si>
  <si>
    <t>Specializētā darbnīca strādā pilnu darba dienas darbalaiku, pirmssvētku dienās centra darba diena ir par vienu stundu īsāka.</t>
  </si>
  <si>
    <t>Biedrība "PINS"</t>
  </si>
  <si>
    <t>Izmaksas kopā</t>
  </si>
  <si>
    <t>Pakalpojuma sniedzējs/ izmaksas</t>
  </si>
  <si>
    <t>Iekārtu lietošanas laiks 10 gadi = 120 mēneši</t>
  </si>
  <si>
    <t>Speciālo darbnīcu iekārtu izmaksu aprēķins</t>
  </si>
  <si>
    <t>Darbnīcas vadītājs</t>
  </si>
  <si>
    <t xml:space="preserve"> Slodze</t>
  </si>
  <si>
    <t>Telpu īres izmaksas, komunālie pakalpojumi (apkure, ūdens un kanalizācija, elektrība, gāze, atkritumu izvešana) un uzturēšanas pakalpojumi (apdrošināšana, signalizācijas sistēmu uzstādīšana, remontdarbu pakalpojumi).</t>
  </si>
  <si>
    <t>Kancelejas un biroja preces</t>
  </si>
  <si>
    <t>Mācību materiāli un līdzekļi, lai nodrošinātu nodarbības klientiem.</t>
  </si>
  <si>
    <t>euro</t>
  </si>
  <si>
    <t>Specializēto darbnīcu iekārtu izmaksas, euro</t>
  </si>
  <si>
    <t>Darbinieku veselības apdrošināšanas izmaksu aprēķins  pakalpojumam "Specializētās darbnīcas"</t>
  </si>
  <si>
    <t>Veselības apdrošināšanas izmaksas gadā, euro*</t>
  </si>
  <si>
    <t>4=3*213.43 euro</t>
  </si>
  <si>
    <t>5=4/2</t>
  </si>
  <si>
    <t xml:space="preserve">Darba devēja apmaksātie veselības apdrošināšanas izdevumi </t>
  </si>
  <si>
    <t>darbu vadītājs un sociālais rehabilitētājs</t>
  </si>
  <si>
    <t>darbnīcas vadītājs</t>
  </si>
  <si>
    <t>Pienākumi: (1) ievākt informāciju par klienta vajadzībām un novērtēt viņa sociālās iemaņas; (2) palīdzēt klientiem uzlabot viņu sociālās funkcionēšanas spējas; (3) novērtēt, kā mainās klienta sociālā funkcionēšana, palīdzēt klientam orientēties darba vidē; (4) skaidrot informāciju un palīdzēt izmantot informācijas tehnoloģijas; (5) palīdzēt organizēt brīvo laiku.</t>
  </si>
  <si>
    <t>Pienākumi: (1) vadīt klienta sociālo problēmu risināšanu, piesaistot nepieciešamos speciālistus; (2) strādāt ar klientu individuāli vai grupā, lai  identificētu sociālo problēmu un noteiktu atbalsta veidus; (3) analizēt klienta sociālo problēmu un palīdzēt rast problēmu risinājuma iespējas; (3) nodrošināt klienta sociālā atbalsta tīkla veidošanu; (4) strādāt ar grupu, lai palīdzētu klientam attīstīt nepieciešamās prasmes; (5) aizstāvēt klientu intereses un tiesības; (6) veidot sadarbību ar citām institūcijām.</t>
  </si>
  <si>
    <t xml:space="preserve">Biedrība "Rīgas pilsētas "Rūpju bērns"" </t>
  </si>
  <si>
    <t>Nodibinājums"Fonds Kopā"</t>
  </si>
  <si>
    <t xml:space="preserve">Kopējās vidējās izmaksas, euro </t>
  </si>
  <si>
    <t>Informācija iegūta no pašvaldībām un pašvaldību pakalpojumu sniedzējiem / no Sociālo pakalpojumu sniedzēju reģistrā reģistrētajiem 9 pakalpojumu sniedzējiem informācija iegūta no 6.</t>
  </si>
  <si>
    <t>Nr. p.k.</t>
  </si>
  <si>
    <t>Informācija par sociālo pakalpojumu sniedzējiem, kuru sniegtā informācija tika analizēta, veidojot pakalpojuma "Specializētās darbnīcas" grozu</t>
  </si>
  <si>
    <t>Pienākumi:  (1) gatavot pārskatus grāmatvedības jomā, veikt tiem nepieciešamos aprēķinus; (2) piedalīties gada un ceturkšņa pārskatu sastādīšanā; (3) veikt pilnu grāmatvedības uzskaiti iestādē.</t>
  </si>
  <si>
    <t>Speciālists</t>
  </si>
  <si>
    <t>Supervīzijas cena vienam darbiniekam, euro/gadā*</t>
  </si>
  <si>
    <t>4=2/3</t>
  </si>
  <si>
    <t>Institūcijas un struktūrvienības vadītājs</t>
  </si>
  <si>
    <t>Pārējie darbinieki</t>
  </si>
  <si>
    <t>Supervīzija</t>
  </si>
  <si>
    <t>Supervīzijas izmaksas par darba stundu (viens darbinieks)</t>
  </si>
  <si>
    <t>Vidējās supervīzijas izmaksas par darba stundu (viens darbinieks)</t>
  </si>
  <si>
    <t>* Supervīzijas cena vienam darbiniekam (euro/gadā) aprēķināta Ministru kabineta 2017. gada 13. jūnija noteikumu Nr. 338 "Prasības sociālo pakalpojumu sniedzējiem"  sākotnējās ietekmes novērtējuma ziņojuma (anotācijai) 6. pielikumā "Supervīzijas cenas aprēķins vienam darbiniekam".</t>
  </si>
  <si>
    <t>Speciālo darbnīcu izmaksas</t>
  </si>
  <si>
    <t xml:space="preserve">Darba laiks gadā** </t>
  </si>
  <si>
    <t>Vidējās supervīzijas izmaksas par darba stundu (divi darbinieki)***</t>
  </si>
  <si>
    <t>5=4 (vidējais)</t>
  </si>
  <si>
    <t>**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</si>
  <si>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Supervīzijas izmaksu aprēķins pakalpojumam "Specializētās darbnīcas"</t>
  </si>
  <si>
    <t>Vidējās izmaksas 2016.gadā</t>
  </si>
  <si>
    <t>Klientam saskaņā ar Ministru kabineta 2017. gada 13. jūnija noteikumiem Nr. 338 "Prasības sociālo pakalpojumu sniedzējiem" (turpmāk - MK noteikumi Nr. 338) 176. punktu nodrošina:
- klienta nodarbinātības interešu un iemaņu novērtēšanu – atbilstoši vajadzībai;
- darba iemaņu apguvi;
- individuālās vai grupu nodarbības sociālā rehabilitētāja vadībā;
- sociālā darbinieka individuālās konsultācijas;
- klientu informēšanas un izglītošanas pasākumus atbilstoši nepieciešamībai;
- brīvā laika pasākumus.
Saskaņā ar MK noteikumu Nr. 338 178. punktu pakalpojuma sniedzējs var nodrošināt klientiem ēdināšanu.</t>
  </si>
  <si>
    <r>
      <t xml:space="preserve">Pakalpojuma izmaksas uz vienu klientu ir aprēķinātas, vadoties no situācijas, ka vienā darbnīcā pakalpojumu saņem 16 klienti. </t>
    </r>
    <r>
      <rPr>
        <sz val="11"/>
        <rFont val="Times New Roman"/>
        <family val="1"/>
        <charset val="186"/>
      </rPr>
      <t xml:space="preserve">Darbnīca saņem aprēķināto vienas dienas izmaksu summu </t>
    </r>
    <r>
      <rPr>
        <sz val="11"/>
        <color indexed="8"/>
        <rFont val="Times New Roman"/>
        <family val="1"/>
        <charset val="186"/>
      </rPr>
      <t>atbilstoši klie</t>
    </r>
    <r>
      <rPr>
        <sz val="11"/>
        <rFont val="Times New Roman"/>
        <family val="1"/>
        <charset val="186"/>
      </rPr>
      <t xml:space="preserve">ntu skaitam un darba dienu skaitam. </t>
    </r>
  </si>
  <si>
    <t>Pakalpojuma "Specializētās darbnīcas" apraksts</t>
  </si>
  <si>
    <r>
      <t>6= 5/252 darba dienas</t>
    </r>
    <r>
      <rPr>
        <sz val="11"/>
        <color indexed="8"/>
        <rFont val="Times New Roman"/>
        <family val="1"/>
        <charset val="186"/>
      </rPr>
      <t xml:space="preserve"> gadā</t>
    </r>
  </si>
  <si>
    <t>Veselības apdrošināšanas izmaksas par 1 klientu dienā, euro</t>
  </si>
  <si>
    <t>Veselības apdrošināšanas izmaksas par 1 klientu gadā,  euro</t>
  </si>
  <si>
    <t xml:space="preserve">Klientu skaits, kam plānots sniegt pakalpojumu </t>
  </si>
  <si>
    <t>Izmaksas par vienu klientu dienā 2015. gadā, euro</t>
  </si>
  <si>
    <t>Izmaksas par vienu klientu dienā 2014. gadā, euro</t>
  </si>
  <si>
    <t>Izmaksas par vienu klientu dienā 2016. gadā, euro</t>
  </si>
  <si>
    <t>Vidējās izmaksas par 1 pakalpojuma sniedzēju</t>
  </si>
  <si>
    <t>Vidējās izmaksas mēnesī par 1 pakalpojuma sniedzēju</t>
  </si>
  <si>
    <t>Vidējās izmaksas mēnesī par 16 klientiem</t>
  </si>
  <si>
    <t>Vidējās izmaksas dienā par 1 klientu</t>
  </si>
  <si>
    <t>*** Vidējās supervīzijas izmaksas darba stundā aprēķinātas četriem darbiniekiem, ņemot vērā, ka vienas vienības izmaksu standarta likmes aprēķinā pieņemts, ka pakalpojumu nodrošina četri darbinieki darbinieki, neieskaitot grāmatvedi (grāmatvedis neveic tiešu darbu ar klientu).</t>
  </si>
  <si>
    <t xml:space="preserve">Pienākumi: (1) novērtēt klienta nodarbinātības intereses un iemaņas, to attīstības potenciālu; (2) organizēt un vadīt darba iemaņu apgūšanu, skaidrot un uzraudzīt, kā klients lieto darbam nepieciešamos instrumentus, iekārtas u.c. līdzekļus; (3) sniegt informāciju un skaidrojumus par nodarbinātības jautājumiem.  </t>
  </si>
  <si>
    <r>
      <t>Pakalpojuma "Specializētās darbnīcas" vienas vienības izmaksu standarta likmes aprēķins</t>
    </r>
    <r>
      <rPr>
        <sz val="12"/>
        <rFont val="Arial"/>
        <family val="1"/>
        <charset val="186"/>
      </rPr>
      <t/>
    </r>
  </si>
  <si>
    <t>**** Sociālā darba speciālisti - sociālais darbinieks, sociālais rehabilitētājs un sociālais aprūpētājs.</t>
  </si>
  <si>
    <t>Sociālā darba speciālists***</t>
  </si>
  <si>
    <t>Darbinieku skaits</t>
  </si>
  <si>
    <t>Kopā:</t>
  </si>
  <si>
    <t>Atlīdzība*</t>
  </si>
  <si>
    <t>Ēdināšanas izdevumi</t>
  </si>
  <si>
    <t>Tiek nodrošināta ēdināšana 1 reizi dienā – pusdienas.  Ēdināšanas izmaksas visiem pakalpojumiem tiek nodrošinātas vienādā apmērā. Pārtika, samaksa par izdevumiem ēdināšanas nodrošināšanai, kā arī ēdināšanas pakalpojumi.</t>
  </si>
  <si>
    <r>
      <t>Pienākumi : (1) vadīt</t>
    </r>
    <r>
      <rPr>
        <sz val="11"/>
        <color indexed="8"/>
        <rFont val="Times New Roman"/>
        <family val="1"/>
        <charset val="186"/>
      </rPr>
      <t xml:space="preserve"> darbnīcas darbu; (2) pārraudzīt citu darbinieku darbu; (3) iesaistīties sarežģītu problēmu risināšanā.</t>
    </r>
  </si>
  <si>
    <t>*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t>
  </si>
  <si>
    <t>7=5*6 darbinieki</t>
  </si>
  <si>
    <t>Darbu vadītājs tiek pielīdzināts sociālajam rehabilitētājam, kas saskaņā ar MK 30.11.2010. noteikumiem Nr. 1075 klasificējas 39.saimē, IIB līmenī.  
Darba vadītājam saskaņā ar MK 29.01.2013. noteikumu Nr. 66 2. pielikumu attiecināma – 5. mēnešalgu grupa 3. maksimālā kateogorija. 
Sociālā rehabilitētāja atalgojums:
802 euro + 24.09 % (DD soc. nod.) = 802 euro + 193.20 euro = 995.20 euro/mēn.</t>
  </si>
  <si>
    <t>1) 995.20 euro * 1 slodze = 995.20 euro/mēn.;
2) 995.20 euro / 16 klienti = 62.20 euro/30 dienās (par 1 klientu);
3) 62.20 euro / 21 darba diena = 2.96 euro/dienā (par 1 klientu).</t>
  </si>
  <si>
    <t>Sociālais rehabilitētājs saskaņā ar MK 30.11.2010. noteikumiem Nr. 1075 klasificējas 39.saimē, IIB līmenī.
Sociālajam rehabilitētājam saskaņā ar MK 29.01.2013. noteikumu Nr. 66 2. pielikumu attiecināma  – 5. mēnešalgu grupa 3. maksimālā kateogorija. 
Sociālā rehabilitētāja atalgojums:
802 euro + 24.09 % (DD soc. nod.) = 802 euro + 193.20 euro = 995.20 euro/mēn.</t>
  </si>
  <si>
    <t xml:space="preserve">1) 995.20 euro * 0.5 slodzes = 497.60 euro/mēn.;
2) 497.60 euro / 16 klienti = 31.10 euro/30 dienās (par 1 klientu);
3) 31.10 euro / 21 darba dienas = 1.48 euro/dienā (par 1 klientu). </t>
  </si>
  <si>
    <t>Sociālais darbinieks saskaņā ar MK 30.11.2010. noteikumiem Nr. 1075 klasificējas 39.saimē, IIIA līmenī.
Sociālajam darbiniekam saskaņā ar MK 29.01.2013. noteikumu Nr. 66 2. pielikumu attiecināma – 8. mēnešalgu grupa 3. maksimālā kateogorija. 
Sociālajam darbiniekam atalgojums mēnesī:
1093 euro + 24.09 % (DD soc. nod.) = 1093 euro + 263.30 euro = 1356.30 euro/mēn.</t>
  </si>
  <si>
    <t>1) 1356.30 euro * 0.5 slodze = 678.15 euro/mēn.;
2) 678.15 / 16 klient = 42.38 euro/30 dienās (par 1 klientu);
3) 42.21 euro / 21 darba dienu = 2.02 euro/dienā (par 1 klientu).</t>
  </si>
  <si>
    <t>1) 1597.04 euro * 0.5 slodzes = 798.52 euro (mēnesī);
2) 798.52 / 16 klienti = 49.91 euro/30 dienās (par 1 klientu):
3) 49.91 euro / 21 darba diena = 2.38 euro/dienā (par 1 klientu).</t>
  </si>
  <si>
    <t xml:space="preserve">Vecākais grāmatvedis saskaņā ar MK 30.11.2010. noteikumiem Nr. 1075 klasificējas 14.saimē, IIIA līmenī.
Veccākajam grāmatvedim saskaņā ar MK 29.01.2013. noteikumu Nr. 66 2. pielikumu attiecināma – 9. mēnešalgu grupa 3. maksimālā kateogorija. 
Vecākā grāmatveža atalgojums:
1) 1190 euro + 24.09 % (DD soc. nod.) = 1190 euro + 286.67 euro = 1476.87 euro/mēn. 
Grāmatvedis strādā mēnesī 0.2 slodzes:
2) 1476.67 euro * 0.2 slodzes = 295.33 euro/mēn. </t>
  </si>
  <si>
    <t>1) 1476.67 euro * 0.2 slodzes = 295.33 euro/mēn.;
2) 295.33 / 16 klientiem = 18.46 euro/30 dienās (par 1 klientu);
3) 18.46 euro / 21 darba diena = 0.88 euro/dienā (par 1 klientu).</t>
  </si>
  <si>
    <t>Izmaksas mēnesī               (par 16 klientiem)</t>
  </si>
  <si>
    <t>1.69 euro/dienā * 21 diena * 16 klienti = 567.84 euro/mēn. (par 16 klientiem)</t>
  </si>
  <si>
    <t>0.25 euro/dienā * 21 diena * 16 klienti = 84 euro/mēn. (par 16 klientiem)</t>
  </si>
  <si>
    <t>0.07 euro/dienā * 21 diena * 16 klienti = 23.52 euro/mēn.(par 16 klientiem)</t>
  </si>
  <si>
    <t>0.09 euro/dienā * 21 diena * 16 klienti = 30.24 euro/mēn. (par 16 klientiem)</t>
  </si>
  <si>
    <t>0.25 euro/dienā * 21 diena * 16 klienti = 84.00 euro/mēn. (par 16 klientiem)</t>
  </si>
  <si>
    <t>2.33 euro/dienā * 21 diena * 16 klienti = 782.88 euro/mēn. (par 16 klientiem)</t>
  </si>
  <si>
    <t>0.18 euro/dienā * 21 diena * 16 klienti = 60.48 euro/mēn. (par 16 klientiem)</t>
  </si>
  <si>
    <t>0.11 euro/dienā * 21 diena * 16 klienti = 36.96 euro/mēn. (par 16 klientiem)</t>
  </si>
  <si>
    <t>0.20 euro/dienā * 21 diena * 16 klienti = 67.20 euro/mēn. (par 16 klientiem)</t>
  </si>
  <si>
    <t>0.16 euro/dienā * 21 diena * 16 klienti = 53.76 euro/mēn. (par 16 klientiem)</t>
  </si>
  <si>
    <t>1.36 euro/dienā * 21 diena * 16 klienti = 457.58 euro/mēn. (par 16 klientiem)</t>
  </si>
  <si>
    <t>0.15 euro/dienā * 21 diena * 16 klienti = 50.40 euro/mēn. (par 16 klientiem)</t>
  </si>
  <si>
    <t>Mēnesī vidēji  21 darba diena, t.sk.  168 darba stundas. 
Atlīdzība (darba samaksa + VSAOI (DD soc. nod.)): darba alga speciālistiem un apkalpojošajam personālam, kas nodrošina pakalpojuma sniegšanu, ieskaitot VSAOI, sociālās garantijas un atvaļinājums.</t>
  </si>
  <si>
    <t>0.34 euro/dienā * 21 diena * 16 klienti = 114.24 euro/mēn. (par 16 klientiem)</t>
  </si>
  <si>
    <t>Informācija iegūta no pašvaldībām un pašvaldību pakalpojumu sniedzējiem (6 pakalpojumu sniedzējiem, kas veido 67 % no Sociālo pakalpojumu sniedzēju reģistrā reģistrētajām specializētajām darbnīcām pilngadīgām personām ar garīga rakstura  (kopā uz atlases brīdi bija reģistrēti 9 specializēto darbnīcu pakalpojumu sniedzēji), t.sk. Rīgas plānošanas reģions – nodibinājuma "Fonds KOPĀ" 1 SD Rīgā, biedrības "Rīgas pilsētas Rūpju bērns" 1 SD Rīgā, biedrības "PINS" 1 SD Rīgā; bērnu un jauniešu biedrības "Cerību spārni" 1 SD Siguldā, biedrības "Aicinājums Tev" 1 SD Siguldā, pašvaldības aģentūras "Jūrmalas sociālās aprūpes centrs" 1 SD Jūrmalā.
Sākotnēji informācija par specializēto darbnīcu pakalpojuma sniegšanas izmaksām tika pieprasīta no Sociālo pakalpojumu sniedzēju reģistrā reģistrētiem specializēto darbnīcu pakalpojuma sniedzējiem, kuriem ir reģistrēta klientu grupa - personas ar garīga rakstura traucējumiem un pilngadīgas personas vai visu vecumu personas. Informācija tika pieprasīta elektroniski un sazinoties pa telefonu. Vienas vienības standarta likmes aprēķinā izmantoti dati no specializēto darbnīcu pakalpojuma sniedzējiem, kuri atsaucās aicinājumam sniegt pieprasīto informāciju. Informācija par Biedrības "Cerību spārni" specializētās darbnīcas pakalpojumu izmaksām tika saņemta par 2015.g., jo 2014,.g pakalpojums vēl netika sniegts.</t>
  </si>
  <si>
    <r>
      <t xml:space="preserve">Darbnīcas vadītājs saskaņā ar MK 30.11.2010. noteikumiem Nr. 1075 klasificējas 23.saimē, IV līmenī.
Darbnīcas vadītājam saskaņā ar MK 29.01.2013. noteikumu Nr. 66 2. pielikumu attiecināma – 10. mēnešalgu grupa 3. maksimālā kateogorija. 
Darbnīcas  vadītāja atalgojums:
1) 1287 euro + 24.09 % (DD soc. nod.) = 1287 euro +  310.04 euro = 1597.04 euro/mēn.
</t>
    </r>
    <r>
      <rPr>
        <b/>
        <sz val="11"/>
        <color theme="1"/>
        <rFont val="Times New Roman"/>
        <family val="1"/>
        <charset val="186"/>
      </rPr>
      <t>Darbnīcas</t>
    </r>
    <r>
      <rPr>
        <sz val="11"/>
        <color theme="1"/>
        <rFont val="Times New Roman"/>
        <family val="1"/>
        <charset val="186"/>
      </rPr>
      <t xml:space="preserve"> vadītājs strādā mēnesī 0.5 slodzes:
2) 1597.04 euro * 0.5 slodzes = 798.52 euro/mēn.</t>
    </r>
  </si>
  <si>
    <t>4.7. pielikums</t>
  </si>
  <si>
    <t>4.6. pielikums</t>
  </si>
  <si>
    <t>4.5. pielikums</t>
  </si>
  <si>
    <t>4.4. pielikums</t>
  </si>
  <si>
    <t>* Atlīdzība - pakalpojuma sniedzēju izmaksu apkopojums un vidējo izmaksu aprēķins netiek iekļauts vienas vienības izmaksu standara likmes aprēķinā, jo darbinieku atlīdzība aprēķināta saskaņā ar Ministru kabineta 2013. gada 29. janvāra noteikumiem Nr. 66 "Noteikumi par valsts un pašvaldību institūciju amatpersonu un darbinieku darba samaksu un tās noteikšanas kārtību" (skat. 4.2. pielikumu).</t>
  </si>
  <si>
    <t>4.3. pielikums</t>
  </si>
  <si>
    <t>4.2. pielikums</t>
  </si>
  <si>
    <t>Vidējās izmaksas aprēķinātas saskaņā ar 6 SD iesniegtajām izmaksu tāmēm par 2014., 2015. un 2016. gadu. Aprēķinu skat. 4.4. pielikumā</t>
  </si>
  <si>
    <t>Aprēķinu skat. 4.5. pielikumā</t>
  </si>
  <si>
    <t>Aprēķinu skat. 4.3. pielikumā</t>
  </si>
  <si>
    <t>Aprēķinu skat. 4.6. pielikumā.
Obligātās supervīzijas prasības sociālo pakalpojumu sniedzējiem noteiktas Ministru kabineta 2017. gada 13. jūnija noteikumu Nr. 338 9.2. apakšpunktā un 186. punktā.</t>
  </si>
  <si>
    <t>4.1. 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</si>
</sst>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name val="Arial"/>
      <charset val="186"/>
    </font>
    <font>
      <sz val="10"/>
      <name val="Arial"/>
      <family val="2"/>
      <charset val="186"/>
    </font>
    <font>
      <sz val="12"/>
      <name val="Times New Roman"/>
      <family val="1"/>
      <charset val="186"/>
    </font>
    <font>
      <sz val="11"/>
      <name val="Times New Roman"/>
      <family val="1"/>
      <charset val="186"/>
    </font>
    <font>
      <sz val="11"/>
      <color indexed="8"/>
      <name val="Times New Roman"/>
      <family val="1"/>
      <charset val="186"/>
    </font>
    <font>
      <b/>
      <sz val="11"/>
      <name val="Times New Roman"/>
      <family val="1"/>
      <charset val="186"/>
    </font>
    <font>
      <sz val="12"/>
      <name val="Arial"/>
      <family val="1"/>
      <charset val="186"/>
    </font>
    <font>
      <sz val="11"/>
      <name val="Times New Roman"/>
      <family val="1"/>
      <charset val="186"/>
    </font>
    <font>
      <b/>
      <sz val="11"/>
      <name val="Times New Roman"/>
      <family val="1"/>
      <charset val="186"/>
    </font>
    <font>
      <b/>
      <i/>
      <sz val="11"/>
      <name val="Times New Roman"/>
      <family val="1"/>
      <charset val="186"/>
    </font>
    <font>
      <i/>
      <sz val="11"/>
      <name val="Times New Roman"/>
      <family val="1"/>
      <charset val="186"/>
    </font>
    <font>
      <i/>
      <sz val="11"/>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10"/>
      <color theme="1"/>
      <name val="Arial"/>
      <family val="2"/>
      <charset val="186"/>
    </font>
    <font>
      <sz val="11"/>
      <color rgb="FF000000"/>
      <name val="Times New Roman"/>
      <family val="1"/>
      <charset val="186"/>
    </font>
    <font>
      <i/>
      <sz val="11"/>
      <color theme="1"/>
      <name val="Times New Roman"/>
      <family val="1"/>
      <charset val="186"/>
    </font>
    <font>
      <strike/>
      <sz val="11"/>
      <color theme="1"/>
      <name val="Times New Roman"/>
      <family val="1"/>
      <charset val="186"/>
    </font>
    <font>
      <b/>
      <strike/>
      <sz val="11"/>
      <color theme="1"/>
      <name val="Times New Roman"/>
      <family val="1"/>
      <charset val="186"/>
    </font>
    <font>
      <b/>
      <strike/>
      <sz val="11"/>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2">
    <xf numFmtId="0" fontId="0" fillId="0" borderId="0"/>
    <xf numFmtId="9" fontId="1" fillId="0" borderId="0" applyFont="0" applyFill="0" applyBorder="0" applyAlignment="0" applyProtection="0"/>
  </cellStyleXfs>
  <cellXfs count="167">
    <xf numFmtId="0" fontId="0" fillId="0" borderId="0" xfId="0"/>
    <xf numFmtId="0" fontId="2" fillId="0" borderId="0" xfId="0" applyFont="1"/>
    <xf numFmtId="0" fontId="3" fillId="0" borderId="0" xfId="0" applyFont="1"/>
    <xf numFmtId="0" fontId="3" fillId="0" borderId="1" xfId="0" applyFont="1" applyBorder="1" applyAlignment="1">
      <alignment vertical="center" wrapText="1"/>
    </xf>
    <xf numFmtId="0" fontId="3" fillId="0" borderId="0" xfId="0" applyFont="1" applyBorder="1"/>
    <xf numFmtId="0" fontId="13" fillId="0" borderId="0" xfId="0" applyFont="1"/>
    <xf numFmtId="1" fontId="13" fillId="2" borderId="1" xfId="0" applyNumberFormat="1" applyFont="1" applyFill="1" applyBorder="1" applyAlignment="1">
      <alignment horizontal="center" vertical="center"/>
    </xf>
    <xf numFmtId="1" fontId="13" fillId="2" borderId="1" xfId="0" applyNumberFormat="1" applyFont="1" applyFill="1" applyBorder="1" applyAlignment="1">
      <alignment horizontal="center" vertical="center" wrapText="1"/>
    </xf>
    <xf numFmtId="0" fontId="13" fillId="0" borderId="1" xfId="0" applyFont="1" applyBorder="1" applyAlignment="1">
      <alignment horizontal="center"/>
    </xf>
    <xf numFmtId="2" fontId="13" fillId="0" borderId="1" xfId="0" applyNumberFormat="1" applyFont="1" applyBorder="1" applyAlignment="1">
      <alignment horizontal="center"/>
    </xf>
    <xf numFmtId="0" fontId="13" fillId="0" borderId="0" xfId="0" applyFont="1" applyBorder="1"/>
    <xf numFmtId="0" fontId="13" fillId="0" borderId="1" xfId="0" applyFont="1" applyBorder="1"/>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0" borderId="1" xfId="0" applyFont="1" applyBorder="1" applyAlignment="1">
      <alignment wrapText="1"/>
    </xf>
    <xf numFmtId="4" fontId="13" fillId="0" borderId="1" xfId="0" applyNumberFormat="1" applyFont="1" applyBorder="1" applyAlignment="1">
      <alignment horizontal="center" vertical="center"/>
    </xf>
    <xf numFmtId="4" fontId="13" fillId="0" borderId="6" xfId="0" applyNumberFormat="1" applyFont="1" applyBorder="1" applyAlignment="1">
      <alignment horizontal="center" vertical="center"/>
    </xf>
    <xf numFmtId="4" fontId="14" fillId="0" borderId="7" xfId="0" applyNumberFormat="1" applyFont="1" applyBorder="1" applyAlignment="1">
      <alignment horizontal="center" vertical="center"/>
    </xf>
    <xf numFmtId="4" fontId="13" fillId="0" borderId="8" xfId="0" applyNumberFormat="1" applyFont="1" applyBorder="1" applyAlignment="1">
      <alignment horizontal="center" vertical="center"/>
    </xf>
    <xf numFmtId="4" fontId="13" fillId="0" borderId="9" xfId="0" applyNumberFormat="1" applyFont="1" applyBorder="1" applyAlignment="1">
      <alignment horizontal="center" vertical="center"/>
    </xf>
    <xf numFmtId="4" fontId="5" fillId="0" borderId="7" xfId="0" applyNumberFormat="1" applyFont="1" applyBorder="1" applyAlignment="1">
      <alignment horizontal="center" vertical="center"/>
    </xf>
    <xf numFmtId="4" fontId="13" fillId="4" borderId="6" xfId="0" applyNumberFormat="1" applyFont="1" applyFill="1" applyBorder="1" applyAlignment="1">
      <alignment horizontal="center" vertical="center"/>
    </xf>
    <xf numFmtId="0" fontId="13" fillId="0" borderId="1" xfId="0" applyFont="1" applyBorder="1" applyAlignment="1"/>
    <xf numFmtId="4" fontId="13" fillId="4" borderId="1" xfId="0" applyNumberFormat="1" applyFont="1" applyFill="1" applyBorder="1" applyAlignment="1">
      <alignment horizontal="center" vertical="center"/>
    </xf>
    <xf numFmtId="0" fontId="13" fillId="0" borderId="5" xfId="0" applyFont="1" applyBorder="1" applyAlignment="1">
      <alignment horizontal="center"/>
    </xf>
    <xf numFmtId="4" fontId="13" fillId="4" borderId="8" xfId="0" applyNumberFormat="1" applyFont="1" applyFill="1" applyBorder="1" applyAlignment="1">
      <alignment horizontal="center" vertical="center"/>
    </xf>
    <xf numFmtId="0" fontId="13" fillId="4" borderId="5" xfId="0" applyFont="1" applyFill="1" applyBorder="1" applyAlignment="1">
      <alignment horizontal="center"/>
    </xf>
    <xf numFmtId="0" fontId="13" fillId="4" borderId="1" xfId="0" applyFont="1" applyFill="1" applyBorder="1" applyAlignment="1">
      <alignment horizontal="center"/>
    </xf>
    <xf numFmtId="4" fontId="13" fillId="0" borderId="1" xfId="0" applyNumberFormat="1" applyFont="1" applyFill="1" applyBorder="1" applyAlignment="1">
      <alignment horizontal="center" vertical="center"/>
    </xf>
    <xf numFmtId="4" fontId="13" fillId="4" borderId="9" xfId="0" applyNumberFormat="1" applyFont="1" applyFill="1" applyBorder="1" applyAlignment="1">
      <alignment horizontal="center" vertical="center"/>
    </xf>
    <xf numFmtId="0" fontId="13" fillId="0" borderId="0" xfId="0" applyFont="1" applyFill="1" applyBorder="1" applyAlignment="1">
      <alignment horizontal="center"/>
    </xf>
    <xf numFmtId="0" fontId="3" fillId="0" borderId="0" xfId="0" applyFont="1" applyAlignment="1">
      <alignment horizontal="right" shrinkToFit="1"/>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2" fontId="3" fillId="0" borderId="0" xfId="0" applyNumberFormat="1" applyFont="1" applyAlignment="1">
      <alignment wrapText="1"/>
    </xf>
    <xf numFmtId="4" fontId="3" fillId="0" borderId="0" xfId="0" applyNumberFormat="1" applyFont="1"/>
    <xf numFmtId="0" fontId="15" fillId="0" borderId="0" xfId="0" applyFont="1"/>
    <xf numFmtId="2" fontId="14" fillId="0" borderId="17" xfId="0" applyNumberFormat="1" applyFont="1" applyBorder="1" applyAlignment="1">
      <alignment horizontal="center" vertical="center"/>
    </xf>
    <xf numFmtId="2" fontId="14" fillId="0" borderId="18" xfId="0" applyNumberFormat="1" applyFont="1" applyBorder="1" applyAlignment="1">
      <alignment horizontal="center" vertical="center"/>
    </xf>
    <xf numFmtId="2" fontId="14" fillId="0" borderId="19" xfId="0" applyNumberFormat="1" applyFont="1" applyBorder="1" applyAlignment="1">
      <alignment horizontal="center" vertical="center"/>
    </xf>
    <xf numFmtId="0" fontId="14" fillId="0" borderId="0" xfId="0" applyFont="1" applyAlignment="1">
      <alignment wrapText="1"/>
    </xf>
    <xf numFmtId="4" fontId="13" fillId="0" borderId="1" xfId="0" applyNumberFormat="1" applyFont="1" applyBorder="1" applyAlignment="1">
      <alignment horizontal="center" vertical="center"/>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xf>
    <xf numFmtId="2" fontId="13"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3" fillId="0" borderId="10" xfId="0" applyNumberFormat="1" applyFont="1" applyBorder="1" applyAlignment="1">
      <alignment horizontal="center" vertical="center"/>
    </xf>
    <xf numFmtId="0" fontId="14" fillId="0" borderId="1" xfId="0" applyFont="1" applyBorder="1" applyAlignment="1">
      <alignment horizontal="left" vertical="center" wrapText="1"/>
    </xf>
    <xf numFmtId="3" fontId="13" fillId="2"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1" xfId="0" applyNumberFormat="1" applyFont="1" applyBorder="1" applyAlignment="1">
      <alignment horizontal="center" vertical="center"/>
    </xf>
    <xf numFmtId="0" fontId="7" fillId="0" borderId="0" xfId="0" applyFont="1" applyAlignment="1">
      <alignment horizontal="right"/>
    </xf>
    <xf numFmtId="0" fontId="7" fillId="0" borderId="0" xfId="0" applyFont="1"/>
    <xf numFmtId="0" fontId="14" fillId="3" borderId="1" xfId="0" applyFont="1" applyFill="1" applyBorder="1" applyAlignment="1">
      <alignment horizontal="center" vertical="center" wrapText="1"/>
    </xf>
    <xf numFmtId="4" fontId="14" fillId="3" borderId="1" xfId="0" applyNumberFormat="1" applyFont="1" applyFill="1" applyBorder="1" applyAlignment="1">
      <alignment horizontal="center" vertical="center"/>
    </xf>
    <xf numFmtId="9" fontId="14" fillId="3" borderId="1" xfId="1"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2" fontId="13" fillId="0" borderId="1" xfId="0" applyNumberFormat="1" applyFont="1" applyBorder="1" applyAlignment="1">
      <alignment horizontal="center" vertical="center"/>
    </xf>
    <xf numFmtId="10" fontId="13" fillId="0" borderId="1" xfId="1" applyNumberFormat="1" applyFont="1" applyBorder="1" applyAlignment="1">
      <alignment horizontal="center" vertical="center"/>
    </xf>
    <xf numFmtId="0" fontId="13" fillId="2" borderId="6" xfId="0" applyFont="1" applyFill="1" applyBorder="1" applyAlignment="1">
      <alignment horizontal="left" vertical="center" wrapText="1"/>
    </xf>
    <xf numFmtId="0" fontId="13" fillId="0" borderId="1" xfId="0" applyFont="1" applyBorder="1" applyAlignment="1">
      <alignment horizontal="left" vertical="center" wrapText="1"/>
    </xf>
    <xf numFmtId="2" fontId="7" fillId="0" borderId="0" xfId="0" applyNumberFormat="1" applyFont="1"/>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Border="1" applyAlignment="1">
      <alignment vertical="center" wrapText="1"/>
    </xf>
    <xf numFmtId="0" fontId="14" fillId="3" borderId="1" xfId="0" applyFont="1" applyFill="1" applyBorder="1" applyAlignment="1">
      <alignment horizontal="center" vertical="center"/>
    </xf>
    <xf numFmtId="9" fontId="14" fillId="3" borderId="1" xfId="1" applyNumberFormat="1" applyFont="1" applyFill="1" applyBorder="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xf numFmtId="0" fontId="13" fillId="0" borderId="1" xfId="0" applyFont="1" applyBorder="1"/>
    <xf numFmtId="2" fontId="13"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7" fillId="0" borderId="1" xfId="0" applyFont="1" applyBorder="1" applyAlignment="1">
      <alignment wrapText="1"/>
    </xf>
    <xf numFmtId="0" fontId="13" fillId="2" borderId="1" xfId="0" applyFont="1" applyFill="1" applyBorder="1" applyAlignment="1">
      <alignment vertical="center" wrapText="1"/>
    </xf>
    <xf numFmtId="0" fontId="7" fillId="0" borderId="1" xfId="0" applyFont="1" applyBorder="1"/>
    <xf numFmtId="0" fontId="16" fillId="0" borderId="1" xfId="0" applyFont="1" applyBorder="1" applyAlignment="1">
      <alignment wrapText="1"/>
    </xf>
    <xf numFmtId="0" fontId="13" fillId="2" borderId="1" xfId="0" applyFont="1" applyFill="1" applyBorder="1"/>
    <xf numFmtId="2" fontId="13" fillId="2" borderId="1" xfId="0" applyNumberFormat="1" applyFont="1" applyFill="1" applyBorder="1" applyAlignment="1">
      <alignment horizontal="center" vertical="center"/>
    </xf>
    <xf numFmtId="0" fontId="14" fillId="3" borderId="1" xfId="0" applyFont="1" applyFill="1" applyBorder="1" applyAlignment="1">
      <alignment horizontal="right" wrapText="1"/>
    </xf>
    <xf numFmtId="0" fontId="14" fillId="3" borderId="1" xfId="0" applyFont="1" applyFill="1" applyBorder="1"/>
    <xf numFmtId="4" fontId="14" fillId="3" borderId="1" xfId="0" applyNumberFormat="1" applyFont="1" applyFill="1" applyBorder="1" applyAlignment="1">
      <alignment horizontal="center"/>
    </xf>
    <xf numFmtId="0" fontId="14" fillId="0" borderId="3" xfId="0" applyFont="1" applyFill="1" applyBorder="1"/>
    <xf numFmtId="0" fontId="14" fillId="0" borderId="11" xfId="0" applyFont="1" applyFill="1" applyBorder="1"/>
    <xf numFmtId="0" fontId="13" fillId="0" borderId="11" xfId="0" applyFont="1" applyFill="1" applyBorder="1"/>
    <xf numFmtId="0" fontId="13" fillId="0" borderId="0" xfId="0" applyFont="1" applyFill="1"/>
    <xf numFmtId="0" fontId="13"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wrapText="1"/>
    </xf>
    <xf numFmtId="0" fontId="13" fillId="5" borderId="1" xfId="0" applyFont="1" applyFill="1" applyBorder="1" applyAlignment="1">
      <alignment horizontal="center" vertical="center"/>
    </xf>
    <xf numFmtId="164" fontId="14" fillId="0" borderId="1" xfId="0" applyNumberFormat="1" applyFont="1" applyBorder="1" applyAlignment="1">
      <alignment horizontal="center" vertical="center"/>
    </xf>
    <xf numFmtId="0" fontId="12" fillId="0" borderId="0" xfId="0" applyFont="1"/>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3" fillId="0" borderId="1" xfId="0" applyFont="1" applyBorder="1" applyAlignment="1">
      <alignment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8" fillId="5" borderId="1" xfId="0" applyFont="1" applyFill="1" applyBorder="1" applyAlignment="1">
      <alignment horizontal="center" vertical="center"/>
    </xf>
    <xf numFmtId="4" fontId="18" fillId="0" borderId="1" xfId="0" applyNumberFormat="1" applyFont="1" applyBorder="1" applyAlignment="1">
      <alignment horizontal="center" vertical="center"/>
    </xf>
    <xf numFmtId="4" fontId="18" fillId="0" borderId="6" xfId="0" applyNumberFormat="1" applyFont="1" applyBorder="1" applyAlignment="1">
      <alignment horizontal="center" vertical="center"/>
    </xf>
    <xf numFmtId="4" fontId="19" fillId="0" borderId="7" xfId="0" applyNumberFormat="1" applyFont="1" applyBorder="1" applyAlignment="1">
      <alignment horizontal="center" vertical="center"/>
    </xf>
    <xf numFmtId="4" fontId="18" fillId="0" borderId="8" xfId="0" applyNumberFormat="1" applyFont="1" applyBorder="1" applyAlignment="1">
      <alignment horizontal="center" vertical="center"/>
    </xf>
    <xf numFmtId="4" fontId="18" fillId="0" borderId="9" xfId="0" applyNumberFormat="1" applyFont="1" applyBorder="1" applyAlignment="1">
      <alignment horizontal="center" vertical="center"/>
    </xf>
    <xf numFmtId="4" fontId="20" fillId="0" borderId="7" xfId="0" applyNumberFormat="1" applyFont="1" applyBorder="1" applyAlignment="1">
      <alignment horizontal="center" vertical="center"/>
    </xf>
    <xf numFmtId="0" fontId="14" fillId="0" borderId="0" xfId="0" applyFont="1" applyAlignment="1">
      <alignment horizontal="center"/>
    </xf>
    <xf numFmtId="0" fontId="12" fillId="0" borderId="2" xfId="0" applyFont="1" applyBorder="1" applyAlignment="1">
      <alignment horizontal="left" vertical="center" wrapText="1"/>
    </xf>
    <xf numFmtId="0" fontId="12" fillId="0" borderId="10" xfId="0" applyFont="1" applyBorder="1" applyAlignment="1">
      <alignment horizontal="left" vertical="center" wrapText="1"/>
    </xf>
    <xf numFmtId="0" fontId="10" fillId="0" borderId="0" xfId="0" applyFont="1" applyAlignment="1">
      <alignment horizontal="right" vertical="center"/>
    </xf>
    <xf numFmtId="0" fontId="11" fillId="0" borderId="0" xfId="0" applyFont="1" applyAlignment="1">
      <alignment horizontal="right" vertical="center"/>
    </xf>
    <xf numFmtId="0" fontId="13" fillId="0" borderId="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7" fillId="5" borderId="14" xfId="0" applyFont="1" applyFill="1" applyBorder="1" applyAlignment="1">
      <alignment horizontal="center" vertical="center"/>
    </xf>
    <xf numFmtId="0" fontId="14" fillId="0" borderId="15" xfId="0" applyFont="1" applyBorder="1" applyAlignment="1">
      <alignment horizontal="center" vertical="center" wrapText="1"/>
    </xf>
    <xf numFmtId="0" fontId="13" fillId="0" borderId="0" xfId="0" applyFont="1" applyFill="1" applyBorder="1" applyAlignment="1">
      <alignment horizontal="left" vertical="center" wrapText="1"/>
    </xf>
    <xf numFmtId="0" fontId="14" fillId="0" borderId="0" xfId="0" applyFont="1" applyAlignment="1">
      <alignment horizontal="center" vertical="center" wrapText="1"/>
    </xf>
    <xf numFmtId="0" fontId="17" fillId="0" borderId="0" xfId="0" applyFont="1" applyAlignment="1">
      <alignment horizontal="right" vertical="center"/>
    </xf>
    <xf numFmtId="0" fontId="14" fillId="3" borderId="6"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1" xfId="0" applyFont="1" applyFill="1" applyBorder="1" applyAlignment="1">
      <alignment horizontal="center" vertical="center"/>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2" borderId="3" xfId="0" applyFont="1" applyFill="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2" fontId="3" fillId="0" borderId="6" xfId="0" applyNumberFormat="1" applyFont="1" applyBorder="1" applyAlignment="1">
      <alignment horizontal="left" vertical="center" wrapText="1"/>
    </xf>
    <xf numFmtId="2" fontId="3" fillId="0" borderId="8" xfId="0" applyNumberFormat="1" applyFont="1" applyBorder="1" applyAlignment="1">
      <alignment horizontal="left" vertical="center" wrapText="1"/>
    </xf>
    <xf numFmtId="2" fontId="5" fillId="0" borderId="6" xfId="0" applyNumberFormat="1" applyFont="1" applyBorder="1" applyAlignment="1">
      <alignment horizontal="left" vertical="center" wrapText="1"/>
    </xf>
    <xf numFmtId="2" fontId="5" fillId="0" borderId="8" xfId="0" applyNumberFormat="1" applyFont="1" applyBorder="1" applyAlignment="1">
      <alignment horizontal="left" vertical="center" wrapText="1"/>
    </xf>
    <xf numFmtId="0" fontId="5" fillId="0" borderId="0" xfId="0" applyFont="1" applyAlignment="1">
      <alignment horizontal="center" wrapText="1"/>
    </xf>
    <xf numFmtId="0" fontId="10" fillId="0" borderId="0" xfId="0" applyFont="1" applyAlignment="1">
      <alignment horizontal="right" vertical="center" shrinkToFit="1"/>
    </xf>
    <xf numFmtId="0" fontId="3" fillId="0" borderId="6" xfId="0" applyFont="1" applyBorder="1" applyAlignment="1">
      <alignment horizontal="left" vertical="center"/>
    </xf>
    <xf numFmtId="0" fontId="3" fillId="0" borderId="8" xfId="0" applyFont="1" applyBorder="1" applyAlignment="1">
      <alignment horizontal="left" vertical="center"/>
    </xf>
    <xf numFmtId="0" fontId="17" fillId="0" borderId="0" xfId="0" applyFont="1" applyAlignment="1">
      <alignment horizontal="right"/>
    </xf>
    <xf numFmtId="0" fontId="13" fillId="0" borderId="0" xfId="0" applyFont="1" applyAlignment="1">
      <alignment horizontal="left" vertical="center"/>
    </xf>
    <xf numFmtId="4" fontId="13" fillId="0" borderId="2" xfId="0" applyNumberFormat="1" applyFont="1" applyBorder="1" applyAlignment="1">
      <alignment horizontal="center" vertical="center"/>
    </xf>
    <xf numFmtId="4" fontId="13" fillId="0" borderId="10"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13" fillId="0" borderId="10" xfId="0" applyNumberFormat="1" applyFont="1" applyBorder="1" applyAlignment="1">
      <alignment horizontal="center" vertical="center"/>
    </xf>
    <xf numFmtId="0" fontId="13" fillId="0" borderId="0" xfId="0" applyFont="1" applyFill="1" applyAlignment="1">
      <alignment horizontal="left" vertical="center" wrapText="1"/>
    </xf>
    <xf numFmtId="3" fontId="13" fillId="0" borderId="1" xfId="0" applyNumberFormat="1" applyFont="1" applyBorder="1" applyAlignment="1">
      <alignment horizontal="center" vertical="center"/>
    </xf>
    <xf numFmtId="0" fontId="13" fillId="0" borderId="6" xfId="0" applyFont="1" applyBorder="1" applyAlignment="1">
      <alignment horizontal="justify" vertical="center" wrapText="1"/>
    </xf>
    <xf numFmtId="0" fontId="13" fillId="0" borderId="8" xfId="0" applyFont="1" applyBorder="1" applyAlignment="1">
      <alignmen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tabSelected="1" zoomScaleNormal="100" workbookViewId="0">
      <selection sqref="A1:B1"/>
    </sheetView>
  </sheetViews>
  <sheetFormatPr defaultRowHeight="15" x14ac:dyDescent="0.25"/>
  <cols>
    <col min="1" max="1" width="13" style="105" customWidth="1"/>
    <col min="2" max="2" width="70.28515625" style="105" customWidth="1"/>
    <col min="3" max="16384" width="9.140625" style="105"/>
  </cols>
  <sheetData>
    <row r="1" spans="1:2" x14ac:dyDescent="0.25">
      <c r="A1" s="121" t="s">
        <v>150</v>
      </c>
      <c r="B1" s="122"/>
    </row>
    <row r="2" spans="1:2" x14ac:dyDescent="0.25">
      <c r="A2" s="118" t="s">
        <v>88</v>
      </c>
      <c r="B2" s="118"/>
    </row>
    <row r="3" spans="1:2" ht="30" x14ac:dyDescent="0.25">
      <c r="A3" s="106" t="s">
        <v>37</v>
      </c>
      <c r="B3" s="107" t="s">
        <v>38</v>
      </c>
    </row>
    <row r="4" spans="1:2" ht="181.5" customHeight="1" x14ac:dyDescent="0.25">
      <c r="A4" s="106" t="s">
        <v>39</v>
      </c>
      <c r="B4" s="108" t="s">
        <v>86</v>
      </c>
    </row>
    <row r="5" spans="1:2" ht="30" x14ac:dyDescent="0.25">
      <c r="A5" s="119" t="s">
        <v>40</v>
      </c>
      <c r="B5" s="107" t="s">
        <v>41</v>
      </c>
    </row>
    <row r="6" spans="1:2" ht="45" x14ac:dyDescent="0.25">
      <c r="A6" s="120"/>
      <c r="B6" s="107" t="s">
        <v>87</v>
      </c>
    </row>
  </sheetData>
  <mergeCells count="3">
    <mergeCell ref="A2:B2"/>
    <mergeCell ref="A5:A6"/>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
  <sheetViews>
    <sheetView zoomScaleNormal="100" workbookViewId="0">
      <selection sqref="A1:H1"/>
    </sheetView>
  </sheetViews>
  <sheetFormatPr defaultRowHeight="15" x14ac:dyDescent="0.25"/>
  <cols>
    <col min="1" max="1" width="31.7109375" style="61" customWidth="1"/>
    <col min="2" max="2" width="9.140625" style="61"/>
    <col min="3" max="3" width="11.42578125" style="61" customWidth="1"/>
    <col min="4" max="4" width="10.140625" style="61" bestFit="1" customWidth="1"/>
    <col min="5" max="5" width="10.7109375" style="61" bestFit="1" customWidth="1"/>
    <col min="6" max="6" width="36.85546875" style="61" customWidth="1"/>
    <col min="7" max="7" width="48.42578125" style="61" customWidth="1"/>
    <col min="8" max="8" width="62.85546875" style="61" customWidth="1"/>
    <col min="9" max="16384" width="9.140625" style="61"/>
  </cols>
  <sheetData>
    <row r="1" spans="1:11" x14ac:dyDescent="0.25">
      <c r="A1" s="121" t="s">
        <v>145</v>
      </c>
      <c r="B1" s="121"/>
      <c r="C1" s="121"/>
      <c r="D1" s="121"/>
      <c r="E1" s="121"/>
      <c r="F1" s="121"/>
      <c r="G1" s="121"/>
      <c r="H1" s="121"/>
      <c r="I1" s="60"/>
    </row>
    <row r="2" spans="1:11" x14ac:dyDescent="0.25">
      <c r="A2" s="129" t="s">
        <v>102</v>
      </c>
      <c r="B2" s="129"/>
      <c r="C2" s="129"/>
      <c r="D2" s="129"/>
      <c r="E2" s="129"/>
      <c r="F2" s="129"/>
      <c r="G2" s="129"/>
      <c r="H2" s="129"/>
    </row>
    <row r="3" spans="1:11" ht="57" x14ac:dyDescent="0.25">
      <c r="A3" s="128"/>
      <c r="B3" s="127" t="s">
        <v>48</v>
      </c>
      <c r="C3" s="109" t="s">
        <v>122</v>
      </c>
      <c r="D3" s="127" t="s">
        <v>2</v>
      </c>
      <c r="E3" s="127"/>
      <c r="F3" s="127" t="s">
        <v>1</v>
      </c>
      <c r="G3" s="126" t="s">
        <v>3</v>
      </c>
      <c r="H3" s="126" t="s">
        <v>23</v>
      </c>
    </row>
    <row r="4" spans="1:11" x14ac:dyDescent="0.25">
      <c r="A4" s="128"/>
      <c r="B4" s="127"/>
      <c r="C4" s="110" t="s">
        <v>52</v>
      </c>
      <c r="D4" s="110" t="s">
        <v>52</v>
      </c>
      <c r="E4" s="111" t="s">
        <v>0</v>
      </c>
      <c r="F4" s="127"/>
      <c r="G4" s="126"/>
      <c r="H4" s="126"/>
    </row>
    <row r="5" spans="1:11" ht="75" x14ac:dyDescent="0.25">
      <c r="A5" s="62" t="s">
        <v>9</v>
      </c>
      <c r="B5" s="62">
        <f>SUM(B6:B10)</f>
        <v>2.7</v>
      </c>
      <c r="C5" s="63">
        <f>SUM(C6:C10)</f>
        <v>3264.8</v>
      </c>
      <c r="D5" s="63">
        <f>SUM(D6:D10)</f>
        <v>9.7200000000000006</v>
      </c>
      <c r="E5" s="64">
        <f>D5/D$25</f>
        <v>0.5750849860314845</v>
      </c>
      <c r="F5" s="62"/>
      <c r="G5" s="65" t="s">
        <v>135</v>
      </c>
      <c r="H5" s="66"/>
    </row>
    <row r="6" spans="1:11" ht="135" x14ac:dyDescent="0.25">
      <c r="A6" s="67" t="s">
        <v>33</v>
      </c>
      <c r="B6" s="68">
        <v>1</v>
      </c>
      <c r="C6" s="68">
        <v>995.2</v>
      </c>
      <c r="D6" s="69">
        <f>ROUND(C6/21/16,2)</f>
        <v>2.96</v>
      </c>
      <c r="E6" s="70">
        <f>D6/D$25</f>
        <v>0.17512876117831214</v>
      </c>
      <c r="F6" s="71" t="s">
        <v>114</v>
      </c>
      <c r="G6" s="72" t="s">
        <v>113</v>
      </c>
      <c r="H6" s="72" t="s">
        <v>101</v>
      </c>
      <c r="I6" s="73"/>
      <c r="J6" s="73"/>
    </row>
    <row r="7" spans="1:11" ht="120" x14ac:dyDescent="0.25">
      <c r="A7" s="67" t="s">
        <v>34</v>
      </c>
      <c r="B7" s="68">
        <v>0.5</v>
      </c>
      <c r="C7" s="68">
        <v>497.6</v>
      </c>
      <c r="D7" s="69">
        <f>ROUND(C7/21/16,2)</f>
        <v>1.48</v>
      </c>
      <c r="E7" s="70">
        <f t="shared" ref="E7:E25" si="0">D7/D$25</f>
        <v>8.7564380589156068E-2</v>
      </c>
      <c r="F7" s="71" t="s">
        <v>116</v>
      </c>
      <c r="G7" s="72" t="s">
        <v>115</v>
      </c>
      <c r="H7" s="74" t="s">
        <v>61</v>
      </c>
      <c r="I7" s="73"/>
      <c r="J7" s="73"/>
    </row>
    <row r="8" spans="1:11" ht="135" x14ac:dyDescent="0.25">
      <c r="A8" s="75" t="s">
        <v>32</v>
      </c>
      <c r="B8" s="68">
        <v>0.5</v>
      </c>
      <c r="C8" s="68">
        <v>678.15</v>
      </c>
      <c r="D8" s="69">
        <f>ROUND(C8/21/16,2)</f>
        <v>2.02</v>
      </c>
      <c r="E8" s="70">
        <f t="shared" si="0"/>
        <v>0.11951354647979409</v>
      </c>
      <c r="F8" s="71" t="s">
        <v>118</v>
      </c>
      <c r="G8" s="72" t="s">
        <v>117</v>
      </c>
      <c r="H8" s="72" t="s">
        <v>62</v>
      </c>
      <c r="I8" s="73"/>
      <c r="J8" s="73"/>
      <c r="K8" s="73"/>
    </row>
    <row r="9" spans="1:11" ht="150" x14ac:dyDescent="0.25">
      <c r="A9" s="75" t="s">
        <v>47</v>
      </c>
      <c r="B9" s="76">
        <v>0.5</v>
      </c>
      <c r="C9" s="76">
        <v>798.52</v>
      </c>
      <c r="D9" s="69">
        <f>ROUND(C9/21/16,2)</f>
        <v>2.38</v>
      </c>
      <c r="E9" s="70">
        <f t="shared" si="0"/>
        <v>0.14081299040688611</v>
      </c>
      <c r="F9" s="71" t="s">
        <v>119</v>
      </c>
      <c r="G9" s="77" t="s">
        <v>138</v>
      </c>
      <c r="H9" s="77" t="s">
        <v>110</v>
      </c>
      <c r="I9" s="73"/>
      <c r="J9" s="73"/>
      <c r="K9" s="73"/>
    </row>
    <row r="10" spans="1:11" ht="165" x14ac:dyDescent="0.25">
      <c r="A10" s="75" t="s">
        <v>22</v>
      </c>
      <c r="B10" s="76">
        <v>0.2</v>
      </c>
      <c r="C10" s="76">
        <v>295.33</v>
      </c>
      <c r="D10" s="69">
        <f>ROUND(C10/21/16,2)</f>
        <v>0.88</v>
      </c>
      <c r="E10" s="70">
        <f t="shared" si="0"/>
        <v>5.2065307377336036E-2</v>
      </c>
      <c r="F10" s="71" t="s">
        <v>121</v>
      </c>
      <c r="G10" s="78" t="s">
        <v>120</v>
      </c>
      <c r="H10" s="78" t="s">
        <v>69</v>
      </c>
      <c r="I10" s="73"/>
      <c r="J10" s="73"/>
      <c r="K10" s="73"/>
    </row>
    <row r="11" spans="1:11" ht="71.25" x14ac:dyDescent="0.25">
      <c r="A11" s="62" t="s">
        <v>24</v>
      </c>
      <c r="B11" s="79"/>
      <c r="C11" s="63">
        <f>SUM(C12:C24)</f>
        <v>2413.1015000000007</v>
      </c>
      <c r="D11" s="63">
        <f>SUM(D12:D24)</f>
        <v>7.1818497023809531</v>
      </c>
      <c r="E11" s="80">
        <f t="shared" si="0"/>
        <v>0.42491501396851555</v>
      </c>
      <c r="F11" s="81"/>
      <c r="G11" s="82"/>
      <c r="H11" s="82"/>
    </row>
    <row r="12" spans="1:11" ht="60" x14ac:dyDescent="0.25">
      <c r="A12" s="78" t="str">
        <f>'4.4. pielikums'!B7</f>
        <v>Ēdināšanas izdevumi</v>
      </c>
      <c r="B12" s="83"/>
      <c r="C12" s="84">
        <f>21*16*D12</f>
        <v>567.84</v>
      </c>
      <c r="D12" s="84">
        <f>'4.4. pielikums'!W7</f>
        <v>1.69</v>
      </c>
      <c r="E12" s="70">
        <f t="shared" si="0"/>
        <v>9.998905621329307E-2</v>
      </c>
      <c r="F12" s="85" t="s">
        <v>123</v>
      </c>
      <c r="G12" s="123" t="s">
        <v>146</v>
      </c>
      <c r="H12" s="86" t="s">
        <v>109</v>
      </c>
    </row>
    <row r="13" spans="1:11" ht="30" customHeight="1" x14ac:dyDescent="0.25">
      <c r="A13" s="78" t="str">
        <f>'4.4. pielikums'!B9</f>
        <v>Mācību materiāli un līdzekļi</v>
      </c>
      <c r="B13" s="83"/>
      <c r="C13" s="69">
        <f t="shared" ref="C13:C24" si="1">21*16*D13</f>
        <v>84</v>
      </c>
      <c r="D13" s="69">
        <f>'4.4. pielikums'!W9</f>
        <v>0.25</v>
      </c>
      <c r="E13" s="70">
        <f t="shared" si="0"/>
        <v>1.479128050492501E-2</v>
      </c>
      <c r="F13" s="87" t="s">
        <v>124</v>
      </c>
      <c r="G13" s="124"/>
      <c r="H13" s="88" t="s">
        <v>51</v>
      </c>
    </row>
    <row r="14" spans="1:11" ht="30" x14ac:dyDescent="0.25">
      <c r="A14" s="78" t="str">
        <f>'4.4. pielikums'!B10</f>
        <v>Kancelejas un biroja preces</v>
      </c>
      <c r="B14" s="83"/>
      <c r="C14" s="69">
        <f t="shared" si="1"/>
        <v>23.520000000000003</v>
      </c>
      <c r="D14" s="69">
        <f>'4.4. pielikums'!W10</f>
        <v>7.0000000000000007E-2</v>
      </c>
      <c r="E14" s="70">
        <f t="shared" si="0"/>
        <v>4.1415585413790033E-3</v>
      </c>
      <c r="F14" s="87" t="s">
        <v>125</v>
      </c>
      <c r="G14" s="124"/>
      <c r="H14" s="88"/>
    </row>
    <row r="15" spans="1:11" ht="30" x14ac:dyDescent="0.25">
      <c r="A15" s="78" t="str">
        <f>'4.4. pielikums'!B8</f>
        <v>Saimniecības un higiēnas preces</v>
      </c>
      <c r="B15" s="83"/>
      <c r="C15" s="84">
        <f t="shared" si="1"/>
        <v>30.24</v>
      </c>
      <c r="D15" s="84">
        <f>'4.4. pielikums'!W8</f>
        <v>0.09</v>
      </c>
      <c r="E15" s="70">
        <f t="shared" si="0"/>
        <v>5.3248609817730039E-3</v>
      </c>
      <c r="F15" s="85" t="s">
        <v>126</v>
      </c>
      <c r="G15" s="124"/>
      <c r="H15" s="88"/>
    </row>
    <row r="16" spans="1:11" ht="30" x14ac:dyDescent="0.25">
      <c r="A16" s="78" t="s">
        <v>8</v>
      </c>
      <c r="B16" s="83"/>
      <c r="C16" s="84">
        <f t="shared" si="1"/>
        <v>84</v>
      </c>
      <c r="D16" s="84">
        <f>'4.4. pielikums'!W11</f>
        <v>0.25</v>
      </c>
      <c r="E16" s="70">
        <f t="shared" si="0"/>
        <v>1.479128050492501E-2</v>
      </c>
      <c r="F16" s="85" t="s">
        <v>127</v>
      </c>
      <c r="G16" s="124"/>
      <c r="H16" s="88"/>
    </row>
    <row r="17" spans="1:8" ht="60" x14ac:dyDescent="0.25">
      <c r="A17" s="78" t="str">
        <f>'4.4. pielikums'!B12</f>
        <v>Telpas (īre, komunālie maksājumi, uzturēšanas pasākumi)</v>
      </c>
      <c r="B17" s="83"/>
      <c r="C17" s="84">
        <f t="shared" si="1"/>
        <v>782.88</v>
      </c>
      <c r="D17" s="84">
        <f>'4.4. pielikums'!W12</f>
        <v>2.33</v>
      </c>
      <c r="E17" s="70">
        <f t="shared" si="0"/>
        <v>0.13785473430590112</v>
      </c>
      <c r="F17" s="85" t="s">
        <v>128</v>
      </c>
      <c r="G17" s="124"/>
      <c r="H17" s="89" t="s">
        <v>49</v>
      </c>
    </row>
    <row r="18" spans="1:8" ht="30" x14ac:dyDescent="0.25">
      <c r="A18" s="78" t="str">
        <f>'4.4. pielikums'!B6</f>
        <v>Sakaru pakalpojumi (telefons, internets, pasts)</v>
      </c>
      <c r="B18" s="83"/>
      <c r="C18" s="69">
        <f t="shared" si="1"/>
        <v>60.48</v>
      </c>
      <c r="D18" s="69">
        <f>'4.4. pielikums'!W6</f>
        <v>0.18</v>
      </c>
      <c r="E18" s="70">
        <f t="shared" si="0"/>
        <v>1.0649721963546008E-2</v>
      </c>
      <c r="F18" s="87" t="s">
        <v>129</v>
      </c>
      <c r="G18" s="124"/>
      <c r="H18" s="88"/>
    </row>
    <row r="19" spans="1:8" ht="45" x14ac:dyDescent="0.25">
      <c r="A19" s="78" t="str">
        <f>'4.4. pielikums'!B15</f>
        <v>Ar admin.darbību saistītie izdevumi (darba aizsardz.sist.uzturēš.pak., bankas konta apkalp. u.c.)</v>
      </c>
      <c r="B19" s="83"/>
      <c r="C19" s="69">
        <f t="shared" si="1"/>
        <v>36.96</v>
      </c>
      <c r="D19" s="69">
        <f>'4.4. pielikums'!W15</f>
        <v>0.11</v>
      </c>
      <c r="E19" s="70">
        <f t="shared" si="0"/>
        <v>6.5081634221670044E-3</v>
      </c>
      <c r="F19" s="87" t="s">
        <v>130</v>
      </c>
      <c r="G19" s="124"/>
      <c r="H19" s="88"/>
    </row>
    <row r="20" spans="1:8" ht="30" x14ac:dyDescent="0.25">
      <c r="A20" s="78" t="str">
        <f>'4.4. pielikums'!B14</f>
        <v>Darbinieku izglītības izdevumi</v>
      </c>
      <c r="B20" s="83"/>
      <c r="C20" s="69">
        <f t="shared" si="1"/>
        <v>67.2</v>
      </c>
      <c r="D20" s="69">
        <f>'4.4. pielikums'!W14</f>
        <v>0.2</v>
      </c>
      <c r="E20" s="70">
        <f t="shared" si="0"/>
        <v>1.1833024403940009E-2</v>
      </c>
      <c r="F20" s="87" t="s">
        <v>131</v>
      </c>
      <c r="G20" s="124"/>
      <c r="H20" s="88"/>
    </row>
    <row r="21" spans="1:8" ht="30" x14ac:dyDescent="0.25">
      <c r="A21" s="78" t="str">
        <f>'4.4. pielikums'!B17</f>
        <v>Inventārs, iekārtu remonts (materiāli un pakalpojums)</v>
      </c>
      <c r="B21" s="83"/>
      <c r="C21" s="69">
        <f t="shared" si="1"/>
        <v>53.76</v>
      </c>
      <c r="D21" s="69">
        <f>'4.4. pielikums'!W17</f>
        <v>0.16</v>
      </c>
      <c r="E21" s="70">
        <f t="shared" si="0"/>
        <v>9.466419523152008E-3</v>
      </c>
      <c r="F21" s="87" t="s">
        <v>132</v>
      </c>
      <c r="G21" s="125"/>
      <c r="H21" s="88"/>
    </row>
    <row r="22" spans="1:8" ht="30" x14ac:dyDescent="0.25">
      <c r="A22" s="78" t="s">
        <v>79</v>
      </c>
      <c r="B22" s="83"/>
      <c r="C22" s="69">
        <f>21*16*D22</f>
        <v>457.58150000000001</v>
      </c>
      <c r="D22" s="69">
        <f>'4.5. pielikums'!C12</f>
        <v>1.3618497023809524</v>
      </c>
      <c r="E22" s="70">
        <f t="shared" si="0"/>
        <v>8.0574003813861234E-2</v>
      </c>
      <c r="F22" s="87" t="s">
        <v>133</v>
      </c>
      <c r="G22" s="87" t="s">
        <v>147</v>
      </c>
      <c r="H22" s="88"/>
    </row>
    <row r="23" spans="1:8" ht="30" x14ac:dyDescent="0.25">
      <c r="A23" s="87" t="s">
        <v>58</v>
      </c>
      <c r="B23" s="90"/>
      <c r="C23" s="69">
        <f t="shared" si="1"/>
        <v>50.4</v>
      </c>
      <c r="D23" s="91">
        <f>'4.3. pielikums'!F10</f>
        <v>0.15</v>
      </c>
      <c r="E23" s="70">
        <f t="shared" si="0"/>
        <v>8.8747683029550065E-3</v>
      </c>
      <c r="F23" s="87" t="s">
        <v>134</v>
      </c>
      <c r="G23" s="87" t="s">
        <v>148</v>
      </c>
      <c r="H23" s="88"/>
    </row>
    <row r="24" spans="1:8" ht="75" x14ac:dyDescent="0.25">
      <c r="A24" s="87" t="s">
        <v>75</v>
      </c>
      <c r="B24" s="90"/>
      <c r="C24" s="69">
        <f t="shared" si="1"/>
        <v>114.24000000000001</v>
      </c>
      <c r="D24" s="84">
        <f>'4.6. pielikums'!G6</f>
        <v>0.34</v>
      </c>
      <c r="E24" s="70">
        <f t="shared" si="0"/>
        <v>2.0116141486698016E-2</v>
      </c>
      <c r="F24" s="87" t="s">
        <v>136</v>
      </c>
      <c r="G24" s="87" t="s">
        <v>149</v>
      </c>
      <c r="H24" s="88"/>
    </row>
    <row r="25" spans="1:8" x14ac:dyDescent="0.25">
      <c r="A25" s="92" t="s">
        <v>106</v>
      </c>
      <c r="B25" s="93"/>
      <c r="C25" s="94">
        <f>C11+C5</f>
        <v>5677.9015000000009</v>
      </c>
      <c r="D25" s="94">
        <f>D11+D5</f>
        <v>16.901849702380954</v>
      </c>
      <c r="E25" s="80">
        <f t="shared" si="0"/>
        <v>1</v>
      </c>
      <c r="F25" s="95"/>
      <c r="G25" s="96"/>
      <c r="H25" s="96"/>
    </row>
    <row r="26" spans="1:8" x14ac:dyDescent="0.25">
      <c r="D26" s="73"/>
    </row>
    <row r="27" spans="1:8" x14ac:dyDescent="0.25">
      <c r="D27" s="73"/>
    </row>
  </sheetData>
  <mergeCells count="9">
    <mergeCell ref="G12:G21"/>
    <mergeCell ref="A1:H1"/>
    <mergeCell ref="H3:H4"/>
    <mergeCell ref="G3:G4"/>
    <mergeCell ref="B3:B4"/>
    <mergeCell ref="D3:E3"/>
    <mergeCell ref="F3:F4"/>
    <mergeCell ref="A3:A4"/>
    <mergeCell ref="A2:H2"/>
  </mergeCells>
  <pageMargins left="0.70866141732283472" right="0.70866141732283472" top="0.74803149606299213" bottom="0.74803149606299213"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
  <sheetViews>
    <sheetView zoomScaleNormal="100" workbookViewId="0">
      <selection sqref="A1:F1"/>
    </sheetView>
  </sheetViews>
  <sheetFormatPr defaultRowHeight="15" x14ac:dyDescent="0.25"/>
  <cols>
    <col min="1" max="1" width="33.85546875" style="5" customWidth="1"/>
    <col min="2" max="2" width="14.42578125" style="5" customWidth="1"/>
    <col min="3" max="3" width="12.28515625" style="5" customWidth="1"/>
    <col min="4" max="4" width="14.7109375" style="5" customWidth="1"/>
    <col min="5" max="5" width="14.42578125" style="5" customWidth="1"/>
    <col min="6" max="6" width="19.28515625" style="5" customWidth="1"/>
    <col min="7" max="16384" width="9.140625" style="5"/>
  </cols>
  <sheetData>
    <row r="1" spans="1:12" x14ac:dyDescent="0.25">
      <c r="A1" s="132" t="s">
        <v>144</v>
      </c>
      <c r="B1" s="132"/>
      <c r="C1" s="132"/>
      <c r="D1" s="132"/>
      <c r="E1" s="132"/>
      <c r="F1" s="132"/>
    </row>
    <row r="2" spans="1:12" x14ac:dyDescent="0.25">
      <c r="A2" s="131" t="s">
        <v>54</v>
      </c>
      <c r="B2" s="131"/>
      <c r="C2" s="131"/>
      <c r="D2" s="131"/>
      <c r="E2" s="131"/>
      <c r="F2" s="131"/>
    </row>
    <row r="3" spans="1:12" ht="75" x14ac:dyDescent="0.25">
      <c r="A3" s="103" t="s">
        <v>4</v>
      </c>
      <c r="B3" s="101" t="s">
        <v>92</v>
      </c>
      <c r="C3" s="101" t="s">
        <v>10</v>
      </c>
      <c r="D3" s="101" t="s">
        <v>55</v>
      </c>
      <c r="E3" s="101" t="s">
        <v>91</v>
      </c>
      <c r="F3" s="101" t="s">
        <v>90</v>
      </c>
    </row>
    <row r="4" spans="1:12" ht="15" customHeight="1" x14ac:dyDescent="0.25">
      <c r="A4" s="6">
        <v>1</v>
      </c>
      <c r="B4" s="6">
        <v>2</v>
      </c>
      <c r="C4" s="6">
        <v>3</v>
      </c>
      <c r="D4" s="7" t="s">
        <v>56</v>
      </c>
      <c r="E4" s="6" t="s">
        <v>57</v>
      </c>
      <c r="F4" s="7" t="s">
        <v>89</v>
      </c>
    </row>
    <row r="5" spans="1:12" x14ac:dyDescent="0.25">
      <c r="A5" s="133" t="s">
        <v>13</v>
      </c>
      <c r="B5" s="134"/>
      <c r="C5" s="134"/>
      <c r="D5" s="134"/>
      <c r="E5" s="134"/>
      <c r="F5" s="135"/>
    </row>
    <row r="6" spans="1:12" ht="14.25" customHeight="1" x14ac:dyDescent="0.25">
      <c r="A6" s="53" t="s">
        <v>59</v>
      </c>
      <c r="B6" s="57">
        <v>16</v>
      </c>
      <c r="C6" s="51">
        <f>'4.2. pielikums'!B6+'4.2. pielikums'!B7</f>
        <v>1.5</v>
      </c>
      <c r="D6" s="49">
        <f>ROUND(C6*213.43,2)</f>
        <v>320.14999999999998</v>
      </c>
      <c r="E6" s="52">
        <f>ROUND(D6/B6,2)</f>
        <v>20.010000000000002</v>
      </c>
      <c r="F6" s="52">
        <f>ROUND(E6/252,2)</f>
        <v>0.08</v>
      </c>
    </row>
    <row r="7" spans="1:12" x14ac:dyDescent="0.25">
      <c r="A7" s="53" t="s">
        <v>5</v>
      </c>
      <c r="B7" s="57">
        <v>16</v>
      </c>
      <c r="C7" s="51">
        <f>'4.2. pielikums'!B8</f>
        <v>0.5</v>
      </c>
      <c r="D7" s="49">
        <f>ROUND(C7*213.43,2)</f>
        <v>106.72</v>
      </c>
      <c r="E7" s="52">
        <f>ROUND(D7/B7,2)</f>
        <v>6.67</v>
      </c>
      <c r="F7" s="52">
        <f>ROUND(E7/252,2)</f>
        <v>0.03</v>
      </c>
    </row>
    <row r="8" spans="1:12" x14ac:dyDescent="0.25">
      <c r="A8" s="54" t="s">
        <v>60</v>
      </c>
      <c r="B8" s="57">
        <v>16</v>
      </c>
      <c r="C8" s="51">
        <f>'4.2. pielikums'!B9</f>
        <v>0.5</v>
      </c>
      <c r="D8" s="49">
        <f>ROUND(C8*213.43,2)</f>
        <v>106.72</v>
      </c>
      <c r="E8" s="52">
        <f>ROUND(D8/B8,2)</f>
        <v>6.67</v>
      </c>
      <c r="F8" s="52">
        <f>ROUND(E8/252,2)</f>
        <v>0.03</v>
      </c>
    </row>
    <row r="9" spans="1:12" x14ac:dyDescent="0.25">
      <c r="A9" s="54" t="s">
        <v>12</v>
      </c>
      <c r="B9" s="57">
        <v>16</v>
      </c>
      <c r="C9" s="51">
        <f>'4.2. pielikums'!B10</f>
        <v>0.2</v>
      </c>
      <c r="D9" s="49">
        <f>ROUND(C9*213.43,2)</f>
        <v>42.69</v>
      </c>
      <c r="E9" s="52">
        <f>ROUND(D9/B9,2)</f>
        <v>2.67</v>
      </c>
      <c r="F9" s="52">
        <f>ROUND(E9/252,2)</f>
        <v>0.01</v>
      </c>
      <c r="L9" s="10"/>
    </row>
    <row r="10" spans="1:12" x14ac:dyDescent="0.25">
      <c r="A10" s="56" t="s">
        <v>106</v>
      </c>
      <c r="B10" s="58">
        <f>AVERAGE(B6:B9)</f>
        <v>16</v>
      </c>
      <c r="C10" s="104">
        <f>SUM(C6:C9)</f>
        <v>2.7</v>
      </c>
      <c r="D10" s="59">
        <f>ROUND(SUM(D6:D9),2)</f>
        <v>576.28</v>
      </c>
      <c r="E10" s="59">
        <f>ROUND(SUM(E6:E9),2)</f>
        <v>36.020000000000003</v>
      </c>
      <c r="F10" s="59">
        <f>ROUND(SUM(F6:F9),2)</f>
        <v>0.15</v>
      </c>
      <c r="L10" s="10"/>
    </row>
    <row r="11" spans="1:12" x14ac:dyDescent="0.25">
      <c r="A11" s="97"/>
      <c r="B11" s="97"/>
      <c r="C11" s="97"/>
      <c r="D11" s="97"/>
      <c r="E11" s="97"/>
      <c r="F11" s="97"/>
      <c r="L11" s="10"/>
    </row>
    <row r="12" spans="1:12" ht="120" customHeight="1" x14ac:dyDescent="0.25">
      <c r="A12" s="130" t="s">
        <v>111</v>
      </c>
      <c r="B12" s="130"/>
      <c r="C12" s="130"/>
      <c r="D12" s="130"/>
      <c r="E12" s="130"/>
      <c r="F12" s="130"/>
      <c r="L12" s="10"/>
    </row>
    <row r="13" spans="1:12" x14ac:dyDescent="0.25">
      <c r="A13" s="98"/>
      <c r="B13" s="98"/>
      <c r="C13" s="98"/>
      <c r="D13" s="98"/>
      <c r="E13" s="98"/>
      <c r="F13" s="98"/>
      <c r="L13" s="10"/>
    </row>
    <row r="14" spans="1:12" x14ac:dyDescent="0.25">
      <c r="A14" s="98"/>
      <c r="B14" s="98"/>
      <c r="C14" s="98"/>
      <c r="D14" s="98"/>
      <c r="E14" s="98"/>
      <c r="F14" s="98"/>
      <c r="L14" s="10"/>
    </row>
    <row r="15" spans="1:12" x14ac:dyDescent="0.25">
      <c r="L15" s="10"/>
    </row>
  </sheetData>
  <mergeCells count="4">
    <mergeCell ref="A12:F12"/>
    <mergeCell ref="A2:F2"/>
    <mergeCell ref="A1:F1"/>
    <mergeCell ref="A5:F5"/>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20"/>
  <sheetViews>
    <sheetView topLeftCell="A4" zoomScaleNormal="100" workbookViewId="0">
      <selection sqref="A1:W1"/>
    </sheetView>
  </sheetViews>
  <sheetFormatPr defaultRowHeight="15" x14ac:dyDescent="0.25"/>
  <cols>
    <col min="1" max="1" width="4.140625" style="2" customWidth="1"/>
    <col min="2" max="2" width="21.140625" style="2" customWidth="1"/>
    <col min="3" max="3" width="7.140625" style="2" customWidth="1"/>
    <col min="4" max="4" width="7.28515625" style="2" customWidth="1"/>
    <col min="5" max="5" width="6.5703125" style="2" customWidth="1"/>
    <col min="6" max="6" width="6.42578125" style="2" customWidth="1"/>
    <col min="7" max="7" width="7.140625" style="2" customWidth="1"/>
    <col min="8" max="8" width="13.42578125" style="2" customWidth="1"/>
    <col min="9" max="9" width="6.42578125" style="2" customWidth="1"/>
    <col min="10" max="11" width="6.5703125" style="2" customWidth="1"/>
    <col min="12" max="13" width="6" style="2" customWidth="1"/>
    <col min="14" max="14" width="6.140625" style="2" customWidth="1"/>
    <col min="15" max="15" width="13.42578125" style="2" customWidth="1"/>
    <col min="16" max="21" width="6.140625" style="2" customWidth="1"/>
    <col min="22" max="22" width="13.42578125" style="2" customWidth="1"/>
    <col min="23" max="23" width="16.42578125" style="2" customWidth="1"/>
    <col min="24" max="16384" width="9.140625" style="2"/>
  </cols>
  <sheetData>
    <row r="1" spans="1:23" x14ac:dyDescent="0.25">
      <c r="A1" s="121" t="s">
        <v>142</v>
      </c>
      <c r="B1" s="121"/>
      <c r="C1" s="121"/>
      <c r="D1" s="121"/>
      <c r="E1" s="121"/>
      <c r="F1" s="121"/>
      <c r="G1" s="121"/>
      <c r="H1" s="121"/>
      <c r="I1" s="121"/>
      <c r="J1" s="121"/>
      <c r="K1" s="121"/>
      <c r="L1" s="121"/>
      <c r="M1" s="121"/>
      <c r="N1" s="121"/>
      <c r="O1" s="121"/>
      <c r="P1" s="121"/>
      <c r="Q1" s="121"/>
      <c r="R1" s="121"/>
      <c r="S1" s="121"/>
      <c r="T1" s="121"/>
      <c r="U1" s="121"/>
      <c r="V1" s="121"/>
      <c r="W1" s="121"/>
    </row>
    <row r="2" spans="1:23" ht="15.75" thickBot="1" x14ac:dyDescent="0.3">
      <c r="A2" s="136" t="s">
        <v>31</v>
      </c>
      <c r="B2" s="136"/>
      <c r="C2" s="136"/>
      <c r="D2" s="136"/>
      <c r="E2" s="136"/>
      <c r="F2" s="136"/>
      <c r="G2" s="136"/>
      <c r="H2" s="136"/>
      <c r="I2" s="136"/>
      <c r="J2" s="136"/>
      <c r="K2" s="136"/>
      <c r="L2" s="136"/>
      <c r="M2" s="136"/>
      <c r="N2" s="136"/>
      <c r="O2" s="136"/>
      <c r="P2" s="136"/>
      <c r="Q2" s="136"/>
      <c r="R2" s="136"/>
      <c r="S2" s="136"/>
      <c r="T2" s="136"/>
      <c r="U2" s="136"/>
      <c r="V2" s="136"/>
      <c r="W2" s="136"/>
    </row>
    <row r="3" spans="1:23" ht="15.75" thickBot="1" x14ac:dyDescent="0.3">
      <c r="A3" s="139" t="s">
        <v>67</v>
      </c>
      <c r="B3" s="140" t="s">
        <v>25</v>
      </c>
      <c r="C3" s="141" t="s">
        <v>94</v>
      </c>
      <c r="D3" s="142"/>
      <c r="E3" s="142"/>
      <c r="F3" s="142"/>
      <c r="G3" s="142"/>
      <c r="H3" s="143"/>
      <c r="I3" s="141" t="s">
        <v>93</v>
      </c>
      <c r="J3" s="142"/>
      <c r="K3" s="142"/>
      <c r="L3" s="142"/>
      <c r="M3" s="142"/>
      <c r="N3" s="142"/>
      <c r="O3" s="143"/>
      <c r="P3" s="146" t="s">
        <v>95</v>
      </c>
      <c r="Q3" s="147"/>
      <c r="R3" s="147"/>
      <c r="S3" s="147"/>
      <c r="T3" s="147"/>
      <c r="U3" s="147"/>
      <c r="V3" s="148"/>
      <c r="W3" s="144" t="s">
        <v>65</v>
      </c>
    </row>
    <row r="4" spans="1:23" ht="45" x14ac:dyDescent="0.25">
      <c r="A4" s="139"/>
      <c r="B4" s="140"/>
      <c r="C4" s="15" t="s">
        <v>14</v>
      </c>
      <c r="D4" s="15" t="s">
        <v>15</v>
      </c>
      <c r="E4" s="15" t="s">
        <v>16</v>
      </c>
      <c r="F4" s="15" t="s">
        <v>17</v>
      </c>
      <c r="G4" s="16" t="s">
        <v>18</v>
      </c>
      <c r="H4" s="99" t="s">
        <v>19</v>
      </c>
      <c r="I4" s="17" t="s">
        <v>14</v>
      </c>
      <c r="J4" s="15" t="s">
        <v>15</v>
      </c>
      <c r="K4" s="15" t="s">
        <v>16</v>
      </c>
      <c r="L4" s="15" t="s">
        <v>17</v>
      </c>
      <c r="M4" s="15" t="s">
        <v>18</v>
      </c>
      <c r="N4" s="15" t="s">
        <v>20</v>
      </c>
      <c r="O4" s="99" t="s">
        <v>21</v>
      </c>
      <c r="P4" s="18" t="s">
        <v>14</v>
      </c>
      <c r="Q4" s="14" t="s">
        <v>15</v>
      </c>
      <c r="R4" s="14" t="s">
        <v>16</v>
      </c>
      <c r="S4" s="14" t="s">
        <v>17</v>
      </c>
      <c r="T4" s="14" t="s">
        <v>18</v>
      </c>
      <c r="U4" s="19" t="s">
        <v>20</v>
      </c>
      <c r="V4" s="99" t="s">
        <v>85</v>
      </c>
      <c r="W4" s="145"/>
    </row>
    <row r="5" spans="1:23" x14ac:dyDescent="0.25">
      <c r="A5" s="13">
        <v>1</v>
      </c>
      <c r="B5" s="20" t="s">
        <v>107</v>
      </c>
      <c r="C5" s="112">
        <v>9.56</v>
      </c>
      <c r="D5" s="112">
        <v>6.12</v>
      </c>
      <c r="E5" s="112">
        <v>8.7899999999999991</v>
      </c>
      <c r="F5" s="112">
        <v>7.806</v>
      </c>
      <c r="G5" s="113">
        <v>5.67</v>
      </c>
      <c r="H5" s="114">
        <f>ROUND(AVERAGE(C5:G5),2)</f>
        <v>7.59</v>
      </c>
      <c r="I5" s="115">
        <v>9.56</v>
      </c>
      <c r="J5" s="112">
        <v>6.12</v>
      </c>
      <c r="K5" s="112">
        <v>8.7899999999999991</v>
      </c>
      <c r="L5" s="112">
        <v>8.3800000000000008</v>
      </c>
      <c r="M5" s="112">
        <v>5.59</v>
      </c>
      <c r="N5" s="112">
        <v>9</v>
      </c>
      <c r="O5" s="114">
        <f t="shared" ref="O5:O17" si="0">ROUND(AVERAGE(I5:N5),2)</f>
        <v>7.91</v>
      </c>
      <c r="P5" s="116">
        <v>9.56</v>
      </c>
      <c r="Q5" s="112">
        <v>6.12</v>
      </c>
      <c r="R5" s="112">
        <v>8.7899999999999991</v>
      </c>
      <c r="S5" s="112">
        <v>16.25</v>
      </c>
      <c r="T5" s="112">
        <v>5.59</v>
      </c>
      <c r="U5" s="113">
        <v>9.86</v>
      </c>
      <c r="V5" s="114">
        <f>ROUND(AVERAGE(P5:U5),2)</f>
        <v>9.36</v>
      </c>
      <c r="W5" s="117">
        <f t="shared" ref="W5:W17" si="1">ROUND((H5+O5+V5)/3,2)</f>
        <v>8.2899999999999991</v>
      </c>
    </row>
    <row r="6" spans="1:23" ht="45" x14ac:dyDescent="0.25">
      <c r="A6" s="13">
        <v>2</v>
      </c>
      <c r="B6" s="20" t="s">
        <v>11</v>
      </c>
      <c r="C6" s="21">
        <v>7.0000000000000007E-2</v>
      </c>
      <c r="D6" s="21">
        <v>0.14000000000000001</v>
      </c>
      <c r="E6" s="21">
        <v>0.05</v>
      </c>
      <c r="F6" s="21">
        <v>6.3E-2</v>
      </c>
      <c r="G6" s="22">
        <v>0.52</v>
      </c>
      <c r="H6" s="23">
        <f t="shared" ref="H6:H17" si="2">ROUND(AVERAGE(C6:G6),2)</f>
        <v>0.17</v>
      </c>
      <c r="I6" s="24">
        <v>7.0000000000000007E-2</v>
      </c>
      <c r="J6" s="21">
        <v>0.14000000000000001</v>
      </c>
      <c r="K6" s="21">
        <v>0.05</v>
      </c>
      <c r="L6" s="21">
        <v>3.5000000000000003E-2</v>
      </c>
      <c r="M6" s="21">
        <v>0.52</v>
      </c>
      <c r="N6" s="21">
        <v>0.3</v>
      </c>
      <c r="O6" s="23">
        <f t="shared" si="0"/>
        <v>0.19</v>
      </c>
      <c r="P6" s="25">
        <v>7.0000000000000007E-2</v>
      </c>
      <c r="Q6" s="21">
        <v>0.14000000000000001</v>
      </c>
      <c r="R6" s="21">
        <v>0.05</v>
      </c>
      <c r="S6" s="21">
        <v>0.05</v>
      </c>
      <c r="T6" s="21">
        <v>0.52</v>
      </c>
      <c r="U6" s="27"/>
      <c r="V6" s="23">
        <f t="shared" ref="V6:V17" si="3">ROUND(AVERAGE(P6:U6),2)</f>
        <v>0.17</v>
      </c>
      <c r="W6" s="26">
        <f t="shared" si="1"/>
        <v>0.18</v>
      </c>
    </row>
    <row r="7" spans="1:23" x14ac:dyDescent="0.25">
      <c r="A7" s="13">
        <v>3</v>
      </c>
      <c r="B7" s="28" t="s">
        <v>108</v>
      </c>
      <c r="C7" s="21">
        <v>2.13</v>
      </c>
      <c r="D7" s="21">
        <v>1.84</v>
      </c>
      <c r="E7" s="21">
        <v>1.88</v>
      </c>
      <c r="F7" s="21">
        <v>1.708</v>
      </c>
      <c r="G7" s="22">
        <v>1.3</v>
      </c>
      <c r="H7" s="23">
        <f t="shared" si="2"/>
        <v>1.77</v>
      </c>
      <c r="I7" s="24">
        <v>2.13</v>
      </c>
      <c r="J7" s="21">
        <v>1.84</v>
      </c>
      <c r="K7" s="21">
        <v>1.88</v>
      </c>
      <c r="L7" s="21">
        <v>1.7070000000000001</v>
      </c>
      <c r="M7" s="21">
        <v>1.2</v>
      </c>
      <c r="N7" s="21">
        <v>1.6</v>
      </c>
      <c r="O7" s="23">
        <f t="shared" si="0"/>
        <v>1.73</v>
      </c>
      <c r="P7" s="25">
        <v>2.13</v>
      </c>
      <c r="Q7" s="21">
        <v>1.84</v>
      </c>
      <c r="R7" s="21">
        <v>1.88</v>
      </c>
      <c r="S7" s="21">
        <v>1.48</v>
      </c>
      <c r="T7" s="21">
        <v>1.2</v>
      </c>
      <c r="U7" s="22">
        <v>0.94</v>
      </c>
      <c r="V7" s="23">
        <f t="shared" si="3"/>
        <v>1.58</v>
      </c>
      <c r="W7" s="26">
        <f t="shared" si="1"/>
        <v>1.69</v>
      </c>
    </row>
    <row r="8" spans="1:23" ht="30" x14ac:dyDescent="0.25">
      <c r="A8" s="13">
        <v>4</v>
      </c>
      <c r="B8" s="20" t="s">
        <v>7</v>
      </c>
      <c r="C8" s="21">
        <v>0.04</v>
      </c>
      <c r="D8" s="21">
        <v>0.04</v>
      </c>
      <c r="E8" s="21">
        <v>7.0000000000000007E-2</v>
      </c>
      <c r="F8" s="21">
        <v>5.5E-2</v>
      </c>
      <c r="G8" s="22">
        <v>0.24</v>
      </c>
      <c r="H8" s="23">
        <f t="shared" si="2"/>
        <v>0.09</v>
      </c>
      <c r="I8" s="24">
        <v>0.04</v>
      </c>
      <c r="J8" s="21">
        <v>0.04</v>
      </c>
      <c r="K8" s="21">
        <v>7.0000000000000007E-2</v>
      </c>
      <c r="L8" s="21">
        <v>5.5E-2</v>
      </c>
      <c r="M8" s="21">
        <v>0.24</v>
      </c>
      <c r="N8" s="21">
        <v>0.18</v>
      </c>
      <c r="O8" s="23">
        <f t="shared" si="0"/>
        <v>0.1</v>
      </c>
      <c r="P8" s="25">
        <v>0.04</v>
      </c>
      <c r="Q8" s="21">
        <v>0.04</v>
      </c>
      <c r="R8" s="21">
        <v>7.0000000000000007E-2</v>
      </c>
      <c r="S8" s="21">
        <v>0.06</v>
      </c>
      <c r="T8" s="21">
        <v>0.24</v>
      </c>
      <c r="U8" s="27"/>
      <c r="V8" s="23">
        <f t="shared" si="3"/>
        <v>0.09</v>
      </c>
      <c r="W8" s="26">
        <f t="shared" si="1"/>
        <v>0.09</v>
      </c>
    </row>
    <row r="9" spans="1:23" ht="30" x14ac:dyDescent="0.25">
      <c r="A9" s="13">
        <v>5</v>
      </c>
      <c r="B9" s="20" t="s">
        <v>6</v>
      </c>
      <c r="C9" s="21">
        <v>0.27</v>
      </c>
      <c r="D9" s="21">
        <v>0.43</v>
      </c>
      <c r="E9" s="21">
        <v>0.15</v>
      </c>
      <c r="F9" s="21">
        <v>0.159</v>
      </c>
      <c r="G9" s="22">
        <v>0.19</v>
      </c>
      <c r="H9" s="23">
        <f t="shared" si="2"/>
        <v>0.24</v>
      </c>
      <c r="I9" s="24">
        <v>0.27</v>
      </c>
      <c r="J9" s="21">
        <v>0.43</v>
      </c>
      <c r="K9" s="21">
        <v>0.15</v>
      </c>
      <c r="L9" s="21">
        <v>0.17699999999999999</v>
      </c>
      <c r="M9" s="21">
        <v>0.19</v>
      </c>
      <c r="N9" s="21">
        <v>0.3</v>
      </c>
      <c r="O9" s="23">
        <f t="shared" si="0"/>
        <v>0.25</v>
      </c>
      <c r="P9" s="25">
        <v>0.27</v>
      </c>
      <c r="Q9" s="21">
        <v>0.43</v>
      </c>
      <c r="R9" s="21">
        <v>0.15</v>
      </c>
      <c r="S9" s="21">
        <v>0.26</v>
      </c>
      <c r="T9" s="21">
        <v>0.19</v>
      </c>
      <c r="U9" s="27"/>
      <c r="V9" s="23">
        <f t="shared" si="3"/>
        <v>0.26</v>
      </c>
      <c r="W9" s="26">
        <f t="shared" si="1"/>
        <v>0.25</v>
      </c>
    </row>
    <row r="10" spans="1:23" ht="30" x14ac:dyDescent="0.25">
      <c r="A10" s="13">
        <v>6</v>
      </c>
      <c r="B10" s="20" t="s">
        <v>50</v>
      </c>
      <c r="C10" s="21">
        <v>0.04</v>
      </c>
      <c r="D10" s="21">
        <v>0.02</v>
      </c>
      <c r="E10" s="21">
        <v>0.1</v>
      </c>
      <c r="F10" s="21">
        <v>2.5999999999999999E-2</v>
      </c>
      <c r="G10" s="22">
        <v>0.11</v>
      </c>
      <c r="H10" s="23">
        <f t="shared" si="2"/>
        <v>0.06</v>
      </c>
      <c r="I10" s="24">
        <v>0.04</v>
      </c>
      <c r="J10" s="21">
        <v>0.02</v>
      </c>
      <c r="K10" s="21">
        <v>0.1</v>
      </c>
      <c r="L10" s="21">
        <v>2.5999999999999999E-2</v>
      </c>
      <c r="M10" s="21">
        <v>0.11</v>
      </c>
      <c r="N10" s="21">
        <v>0.16</v>
      </c>
      <c r="O10" s="23">
        <f t="shared" si="0"/>
        <v>0.08</v>
      </c>
      <c r="P10" s="25">
        <v>0.04</v>
      </c>
      <c r="Q10" s="21">
        <v>0.02</v>
      </c>
      <c r="R10" s="21">
        <v>0.1</v>
      </c>
      <c r="S10" s="21">
        <v>0.04</v>
      </c>
      <c r="T10" s="21">
        <v>0.11</v>
      </c>
      <c r="U10" s="27"/>
      <c r="V10" s="23">
        <f t="shared" si="3"/>
        <v>0.06</v>
      </c>
      <c r="W10" s="26">
        <f t="shared" si="1"/>
        <v>7.0000000000000007E-2</v>
      </c>
    </row>
    <row r="11" spans="1:23" ht="45" x14ac:dyDescent="0.25">
      <c r="A11" s="13">
        <v>7</v>
      </c>
      <c r="B11" s="20" t="s">
        <v>26</v>
      </c>
      <c r="C11" s="21">
        <v>0.18</v>
      </c>
      <c r="D11" s="21">
        <v>0.46</v>
      </c>
      <c r="E11" s="21">
        <v>0.15</v>
      </c>
      <c r="F11" s="29"/>
      <c r="G11" s="22">
        <v>0.11</v>
      </c>
      <c r="H11" s="23">
        <f t="shared" si="2"/>
        <v>0.23</v>
      </c>
      <c r="I11" s="24">
        <v>0.18</v>
      </c>
      <c r="J11" s="21">
        <v>0.46</v>
      </c>
      <c r="K11" s="21">
        <v>0.15</v>
      </c>
      <c r="L11" s="29"/>
      <c r="M11" s="21">
        <v>0.11</v>
      </c>
      <c r="N11" s="21">
        <v>0.62</v>
      </c>
      <c r="O11" s="23">
        <f t="shared" si="0"/>
        <v>0.3</v>
      </c>
      <c r="P11" s="25">
        <v>0.18</v>
      </c>
      <c r="Q11" s="21">
        <v>0.46</v>
      </c>
      <c r="R11" s="21">
        <v>0.15</v>
      </c>
      <c r="S11" s="29"/>
      <c r="T11" s="21">
        <v>0.11</v>
      </c>
      <c r="U11" s="27"/>
      <c r="V11" s="23">
        <f t="shared" si="3"/>
        <v>0.23</v>
      </c>
      <c r="W11" s="26">
        <f t="shared" si="1"/>
        <v>0.25</v>
      </c>
    </row>
    <row r="12" spans="1:23" ht="45" x14ac:dyDescent="0.25">
      <c r="A12" s="13">
        <v>8</v>
      </c>
      <c r="B12" s="20" t="s">
        <v>27</v>
      </c>
      <c r="C12" s="21">
        <v>1.1399999999999999</v>
      </c>
      <c r="D12" s="21">
        <v>4.3600000000000003</v>
      </c>
      <c r="E12" s="21">
        <v>1.97</v>
      </c>
      <c r="F12" s="21">
        <v>1.623</v>
      </c>
      <c r="G12" s="22">
        <v>2.83</v>
      </c>
      <c r="H12" s="23">
        <f t="shared" si="2"/>
        <v>2.38</v>
      </c>
      <c r="I12" s="24">
        <v>1.1399999999999999</v>
      </c>
      <c r="J12" s="21">
        <v>4.3600000000000003</v>
      </c>
      <c r="K12" s="21">
        <v>1.97</v>
      </c>
      <c r="L12" s="21">
        <v>1.425</v>
      </c>
      <c r="M12" s="21">
        <v>2.84</v>
      </c>
      <c r="N12" s="21">
        <v>1.5</v>
      </c>
      <c r="O12" s="23">
        <f t="shared" si="0"/>
        <v>2.21</v>
      </c>
      <c r="P12" s="25">
        <v>1.1399999999999999</v>
      </c>
      <c r="Q12" s="21">
        <v>4.3600000000000003</v>
      </c>
      <c r="R12" s="21">
        <v>1.97</v>
      </c>
      <c r="S12" s="21">
        <v>1.74</v>
      </c>
      <c r="T12" s="21">
        <v>2.84</v>
      </c>
      <c r="U12" s="27"/>
      <c r="V12" s="23">
        <f t="shared" si="3"/>
        <v>2.41</v>
      </c>
      <c r="W12" s="26">
        <f t="shared" si="1"/>
        <v>2.33</v>
      </c>
    </row>
    <row r="13" spans="1:23" ht="45" x14ac:dyDescent="0.25">
      <c r="A13" s="13">
        <v>9</v>
      </c>
      <c r="B13" s="20" t="s">
        <v>28</v>
      </c>
      <c r="C13" s="21">
        <v>0.02</v>
      </c>
      <c r="D13" s="21">
        <v>0.01</v>
      </c>
      <c r="E13" s="21">
        <v>0.1</v>
      </c>
      <c r="F13" s="21">
        <v>2.4769999999999999</v>
      </c>
      <c r="G13" s="27"/>
      <c r="H13" s="23">
        <f t="shared" si="2"/>
        <v>0.65</v>
      </c>
      <c r="I13" s="24">
        <v>0.02</v>
      </c>
      <c r="J13" s="21">
        <v>0.01</v>
      </c>
      <c r="K13" s="21">
        <v>0.1</v>
      </c>
      <c r="L13" s="21">
        <v>2.8050000000000002</v>
      </c>
      <c r="M13" s="29"/>
      <c r="N13" s="29"/>
      <c r="O13" s="23">
        <f t="shared" si="0"/>
        <v>0.73</v>
      </c>
      <c r="P13" s="30">
        <v>0.02</v>
      </c>
      <c r="Q13" s="8">
        <v>0.01</v>
      </c>
      <c r="R13" s="9">
        <v>0.1</v>
      </c>
      <c r="S13" s="8">
        <v>0.45</v>
      </c>
      <c r="T13" s="29"/>
      <c r="U13" s="27"/>
      <c r="V13" s="23">
        <f t="shared" si="3"/>
        <v>0.15</v>
      </c>
      <c r="W13" s="26">
        <f t="shared" si="1"/>
        <v>0.51</v>
      </c>
    </row>
    <row r="14" spans="1:23" ht="30" x14ac:dyDescent="0.25">
      <c r="A14" s="13">
        <v>10</v>
      </c>
      <c r="B14" s="20" t="s">
        <v>29</v>
      </c>
      <c r="C14" s="29"/>
      <c r="D14" s="21">
        <v>0.25</v>
      </c>
      <c r="E14" s="21">
        <v>0.15</v>
      </c>
      <c r="F14" s="29"/>
      <c r="G14" s="27"/>
      <c r="H14" s="23">
        <f t="shared" si="2"/>
        <v>0.2</v>
      </c>
      <c r="I14" s="31"/>
      <c r="J14" s="21">
        <v>0.25</v>
      </c>
      <c r="K14" s="21">
        <v>0.15</v>
      </c>
      <c r="L14" s="29"/>
      <c r="M14" s="29"/>
      <c r="N14" s="21">
        <v>0.2</v>
      </c>
      <c r="O14" s="23">
        <f t="shared" si="0"/>
        <v>0.2</v>
      </c>
      <c r="P14" s="32"/>
      <c r="Q14" s="8">
        <v>0.25</v>
      </c>
      <c r="R14" s="8">
        <v>0.15</v>
      </c>
      <c r="S14" s="33"/>
      <c r="T14" s="29"/>
      <c r="U14" s="27"/>
      <c r="V14" s="23">
        <f t="shared" si="3"/>
        <v>0.2</v>
      </c>
      <c r="W14" s="26">
        <f t="shared" si="1"/>
        <v>0.2</v>
      </c>
    </row>
    <row r="15" spans="1:23" ht="90" x14ac:dyDescent="0.25">
      <c r="A15" s="13">
        <v>11</v>
      </c>
      <c r="B15" s="20" t="s">
        <v>30</v>
      </c>
      <c r="C15" s="21">
        <v>0.22</v>
      </c>
      <c r="D15" s="21">
        <v>0.02</v>
      </c>
      <c r="E15" s="21">
        <v>0.05</v>
      </c>
      <c r="F15" s="29"/>
      <c r="G15" s="27"/>
      <c r="H15" s="23">
        <f t="shared" si="2"/>
        <v>0.1</v>
      </c>
      <c r="I15" s="24">
        <v>0.22</v>
      </c>
      <c r="J15" s="21">
        <v>0.02</v>
      </c>
      <c r="K15" s="21">
        <v>0.05</v>
      </c>
      <c r="L15" s="29"/>
      <c r="M15" s="29"/>
      <c r="N15" s="21">
        <v>0.2</v>
      </c>
      <c r="O15" s="23">
        <f t="shared" si="0"/>
        <v>0.12</v>
      </c>
      <c r="P15" s="30">
        <v>0.22</v>
      </c>
      <c r="Q15" s="8">
        <v>0.02</v>
      </c>
      <c r="R15" s="8">
        <v>0.05</v>
      </c>
      <c r="S15" s="33"/>
      <c r="T15" s="29"/>
      <c r="U15" s="27"/>
      <c r="V15" s="23">
        <f t="shared" si="3"/>
        <v>0.1</v>
      </c>
      <c r="W15" s="26">
        <f t="shared" si="1"/>
        <v>0.11</v>
      </c>
    </row>
    <row r="16" spans="1:23" ht="30" x14ac:dyDescent="0.25">
      <c r="A16" s="13">
        <v>12</v>
      </c>
      <c r="B16" s="20" t="s">
        <v>35</v>
      </c>
      <c r="C16" s="29"/>
      <c r="D16" s="29"/>
      <c r="E16" s="29"/>
      <c r="F16" s="29"/>
      <c r="G16" s="27"/>
      <c r="H16" s="23">
        <v>0</v>
      </c>
      <c r="I16" s="31"/>
      <c r="J16" s="29"/>
      <c r="K16" s="29"/>
      <c r="L16" s="34">
        <v>0.11</v>
      </c>
      <c r="M16" s="29"/>
      <c r="N16" s="29"/>
      <c r="O16" s="23">
        <f t="shared" si="0"/>
        <v>0.11</v>
      </c>
      <c r="P16" s="35"/>
      <c r="Q16" s="29"/>
      <c r="R16" s="29"/>
      <c r="S16" s="29"/>
      <c r="T16" s="29"/>
      <c r="U16" s="27"/>
      <c r="V16" s="23">
        <v>0</v>
      </c>
      <c r="W16" s="26">
        <f t="shared" si="1"/>
        <v>0.04</v>
      </c>
    </row>
    <row r="17" spans="1:23" ht="45" x14ac:dyDescent="0.25">
      <c r="A17" s="68">
        <v>13</v>
      </c>
      <c r="B17" s="20" t="s">
        <v>36</v>
      </c>
      <c r="C17" s="49">
        <v>0.09</v>
      </c>
      <c r="D17" s="49">
        <v>7.0000000000000007E-2</v>
      </c>
      <c r="E17" s="49">
        <v>0.3</v>
      </c>
      <c r="F17" s="49">
        <v>0.22</v>
      </c>
      <c r="G17" s="27"/>
      <c r="H17" s="23">
        <f t="shared" si="2"/>
        <v>0.17</v>
      </c>
      <c r="I17" s="24">
        <v>0.09</v>
      </c>
      <c r="J17" s="49">
        <v>7.0000000000000007E-2</v>
      </c>
      <c r="K17" s="49">
        <v>0.3</v>
      </c>
      <c r="L17" s="49">
        <v>0.27200000000000002</v>
      </c>
      <c r="M17" s="29"/>
      <c r="N17" s="49">
        <v>0.03</v>
      </c>
      <c r="O17" s="23">
        <f t="shared" si="0"/>
        <v>0.15</v>
      </c>
      <c r="P17" s="30">
        <v>0.09</v>
      </c>
      <c r="Q17" s="8">
        <v>7.0000000000000007E-2</v>
      </c>
      <c r="R17" s="9">
        <v>0.3</v>
      </c>
      <c r="S17" s="8">
        <v>0.14000000000000001</v>
      </c>
      <c r="T17" s="29"/>
      <c r="U17" s="27"/>
      <c r="V17" s="23">
        <f t="shared" si="3"/>
        <v>0.15</v>
      </c>
      <c r="W17" s="26">
        <f t="shared" si="1"/>
        <v>0.16</v>
      </c>
    </row>
    <row r="18" spans="1:23" x14ac:dyDescent="0.25">
      <c r="F18" s="36"/>
      <c r="G18" s="4"/>
      <c r="H18" s="4"/>
    </row>
    <row r="19" spans="1:23" x14ac:dyDescent="0.25">
      <c r="A19" s="138" t="s">
        <v>66</v>
      </c>
      <c r="B19" s="138"/>
      <c r="C19" s="138"/>
      <c r="D19" s="138"/>
      <c r="E19" s="138"/>
      <c r="F19" s="138"/>
      <c r="G19" s="138"/>
      <c r="H19" s="138"/>
      <c r="I19" s="138"/>
      <c r="J19" s="138"/>
      <c r="K19" s="138"/>
      <c r="L19" s="138"/>
      <c r="M19" s="138"/>
      <c r="N19" s="138"/>
      <c r="O19" s="138"/>
      <c r="P19" s="138"/>
      <c r="Q19" s="138"/>
      <c r="R19" s="138"/>
      <c r="S19" s="138"/>
      <c r="T19" s="138"/>
      <c r="U19" s="138"/>
      <c r="V19" s="138"/>
      <c r="W19" s="138"/>
    </row>
    <row r="20" spans="1:23" ht="31.5" customHeight="1" x14ac:dyDescent="0.25">
      <c r="A20" s="137" t="s">
        <v>143</v>
      </c>
      <c r="B20" s="137"/>
      <c r="C20" s="137"/>
      <c r="D20" s="137"/>
      <c r="E20" s="137"/>
      <c r="F20" s="137"/>
      <c r="G20" s="137"/>
      <c r="H20" s="137"/>
      <c r="I20" s="137"/>
      <c r="J20" s="137"/>
      <c r="K20" s="137"/>
      <c r="L20" s="137"/>
      <c r="M20" s="137"/>
      <c r="N20" s="137"/>
      <c r="O20" s="137"/>
      <c r="P20" s="137"/>
      <c r="Q20" s="137"/>
      <c r="R20" s="137"/>
      <c r="S20" s="137"/>
      <c r="T20" s="137"/>
      <c r="U20" s="137"/>
      <c r="V20" s="137"/>
      <c r="W20" s="137"/>
    </row>
  </sheetData>
  <mergeCells count="10">
    <mergeCell ref="A2:W2"/>
    <mergeCell ref="A1:W1"/>
    <mergeCell ref="A20:W20"/>
    <mergeCell ref="A19:W19"/>
    <mergeCell ref="A3:A4"/>
    <mergeCell ref="B3:B4"/>
    <mergeCell ref="C3:H3"/>
    <mergeCell ref="I3:O3"/>
    <mergeCell ref="W3:W4"/>
    <mergeCell ref="P3:V3"/>
  </mergeCells>
  <pageMargins left="0.70866141732283472" right="0.70866141732283472" top="0.74803149606299213" bottom="0.74803149606299213" header="0.31496062992125984" footer="0.31496062992125984"/>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9"/>
  <sheetViews>
    <sheetView zoomScaleNormal="100" workbookViewId="0">
      <selection sqref="A1:C1"/>
    </sheetView>
  </sheetViews>
  <sheetFormatPr defaultRowHeight="15" x14ac:dyDescent="0.25"/>
  <cols>
    <col min="1" max="1" width="4.140625" style="2" customWidth="1"/>
    <col min="2" max="2" width="35.28515625" style="2" customWidth="1"/>
    <col min="3" max="3" width="19.28515625" style="2" customWidth="1"/>
    <col min="4" max="4" width="18.42578125" style="2" customWidth="1"/>
    <col min="5" max="16384" width="9.140625" style="2"/>
  </cols>
  <sheetData>
    <row r="1" spans="1:5" x14ac:dyDescent="0.25">
      <c r="A1" s="154" t="s">
        <v>141</v>
      </c>
      <c r="B1" s="154"/>
      <c r="C1" s="154"/>
      <c r="D1" s="37"/>
      <c r="E1" s="37"/>
    </row>
    <row r="2" spans="1:5" x14ac:dyDescent="0.25">
      <c r="A2" s="153" t="s">
        <v>46</v>
      </c>
      <c r="B2" s="153"/>
      <c r="C2" s="153"/>
    </row>
    <row r="3" spans="1:5" ht="45" x14ac:dyDescent="0.25">
      <c r="A3" s="100" t="s">
        <v>67</v>
      </c>
      <c r="B3" s="100" t="s">
        <v>44</v>
      </c>
      <c r="C3" s="100" t="s">
        <v>53</v>
      </c>
    </row>
    <row r="4" spans="1:5" x14ac:dyDescent="0.25">
      <c r="A4" s="38">
        <v>1</v>
      </c>
      <c r="B4" s="3" t="s">
        <v>63</v>
      </c>
      <c r="C4" s="39">
        <v>67864.570000000007</v>
      </c>
    </row>
    <row r="5" spans="1:5" ht="21" customHeight="1" x14ac:dyDescent="0.25">
      <c r="A5" s="38">
        <v>2</v>
      </c>
      <c r="B5" s="3" t="s">
        <v>64</v>
      </c>
      <c r="C5" s="39">
        <v>41364.769999999997</v>
      </c>
    </row>
    <row r="6" spans="1:5" x14ac:dyDescent="0.25">
      <c r="A6" s="38">
        <v>3</v>
      </c>
      <c r="B6" s="3" t="s">
        <v>42</v>
      </c>
      <c r="C6" s="39">
        <v>55500</v>
      </c>
    </row>
    <row r="7" spans="1:5" x14ac:dyDescent="0.25">
      <c r="A7" s="155" t="s">
        <v>43</v>
      </c>
      <c r="B7" s="156"/>
      <c r="C7" s="39">
        <f>SUM(C4:C6)</f>
        <v>164729.34</v>
      </c>
    </row>
    <row r="8" spans="1:5" x14ac:dyDescent="0.25">
      <c r="A8" s="149" t="s">
        <v>96</v>
      </c>
      <c r="B8" s="150"/>
      <c r="C8" s="39">
        <f>C7/3</f>
        <v>54909.78</v>
      </c>
    </row>
    <row r="9" spans="1:5" x14ac:dyDescent="0.25">
      <c r="A9" s="149" t="s">
        <v>45</v>
      </c>
      <c r="B9" s="150"/>
      <c r="C9" s="40">
        <v>120</v>
      </c>
    </row>
    <row r="10" spans="1:5" x14ac:dyDescent="0.25">
      <c r="A10" s="149" t="s">
        <v>97</v>
      </c>
      <c r="B10" s="150"/>
      <c r="C10" s="39">
        <f>C8/C9</f>
        <v>457.58150000000001</v>
      </c>
    </row>
    <row r="11" spans="1:5" x14ac:dyDescent="0.25">
      <c r="A11" s="149" t="s">
        <v>98</v>
      </c>
      <c r="B11" s="150"/>
      <c r="C11" s="39">
        <f>C10/16</f>
        <v>28.59884375</v>
      </c>
    </row>
    <row r="12" spans="1:5" x14ac:dyDescent="0.25">
      <c r="A12" s="151" t="s">
        <v>99</v>
      </c>
      <c r="B12" s="152"/>
      <c r="C12" s="41">
        <f>C11/21</f>
        <v>1.3618497023809524</v>
      </c>
    </row>
    <row r="13" spans="1:5" x14ac:dyDescent="0.25">
      <c r="B13" s="42"/>
      <c r="C13" s="43"/>
    </row>
    <row r="14" spans="1:5" x14ac:dyDescent="0.25">
      <c r="B14" s="42"/>
      <c r="C14" s="43"/>
    </row>
    <row r="15" spans="1:5" x14ac:dyDescent="0.25">
      <c r="B15" s="42"/>
      <c r="C15" s="43"/>
    </row>
    <row r="16" spans="1:5" x14ac:dyDescent="0.25">
      <c r="B16" s="42"/>
      <c r="C16" s="43"/>
    </row>
    <row r="17" spans="2:3" x14ac:dyDescent="0.25">
      <c r="B17" s="42"/>
      <c r="C17" s="43"/>
    </row>
    <row r="18" spans="2:3" x14ac:dyDescent="0.25">
      <c r="C18" s="43"/>
    </row>
    <row r="19" spans="2:3" x14ac:dyDescent="0.25">
      <c r="C19" s="43"/>
    </row>
  </sheetData>
  <mergeCells count="8">
    <mergeCell ref="A11:B11"/>
    <mergeCell ref="A12:B12"/>
    <mergeCell ref="A2:C2"/>
    <mergeCell ref="A1:C1"/>
    <mergeCell ref="A7:B7"/>
    <mergeCell ref="A8:B8"/>
    <mergeCell ref="A9:B9"/>
    <mergeCell ref="A10:B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
  <sheetViews>
    <sheetView workbookViewId="0">
      <selection sqref="A1:G1"/>
    </sheetView>
  </sheetViews>
  <sheetFormatPr defaultRowHeight="12.75" x14ac:dyDescent="0.2"/>
  <cols>
    <col min="1" max="1" width="32.7109375" style="44" customWidth="1"/>
    <col min="2" max="2" width="17.7109375" style="44" customWidth="1"/>
    <col min="3" max="3" width="7.7109375" style="44" customWidth="1"/>
    <col min="4" max="4" width="19.7109375" style="44" customWidth="1"/>
    <col min="5" max="5" width="21.7109375" style="44" customWidth="1"/>
    <col min="6" max="6" width="11.7109375" style="44" customWidth="1"/>
    <col min="7" max="7" width="22.7109375" style="44" customWidth="1"/>
    <col min="8" max="16384" width="9.140625" style="44"/>
  </cols>
  <sheetData>
    <row r="1" spans="1:7" ht="15" x14ac:dyDescent="0.25">
      <c r="A1" s="157" t="s">
        <v>140</v>
      </c>
      <c r="B1" s="157"/>
      <c r="C1" s="157"/>
      <c r="D1" s="157"/>
      <c r="E1" s="157"/>
      <c r="F1" s="157"/>
      <c r="G1" s="157"/>
    </row>
    <row r="2" spans="1:7" ht="14.25" x14ac:dyDescent="0.2">
      <c r="A2" s="129" t="s">
        <v>84</v>
      </c>
      <c r="B2" s="129"/>
      <c r="C2" s="129"/>
      <c r="D2" s="129"/>
      <c r="E2" s="129"/>
      <c r="F2" s="129"/>
      <c r="G2" s="129"/>
    </row>
    <row r="3" spans="1:7" ht="60" x14ac:dyDescent="0.2">
      <c r="A3" s="12" t="s">
        <v>70</v>
      </c>
      <c r="B3" s="12" t="s">
        <v>71</v>
      </c>
      <c r="C3" s="12" t="s">
        <v>80</v>
      </c>
      <c r="D3" s="12" t="s">
        <v>76</v>
      </c>
      <c r="E3" s="12" t="s">
        <v>77</v>
      </c>
      <c r="F3" s="50" t="s">
        <v>105</v>
      </c>
      <c r="G3" s="12" t="s">
        <v>81</v>
      </c>
    </row>
    <row r="4" spans="1:7" ht="15" x14ac:dyDescent="0.25">
      <c r="A4" s="101">
        <v>1</v>
      </c>
      <c r="B4" s="101">
        <v>2</v>
      </c>
      <c r="C4" s="102">
        <v>3</v>
      </c>
      <c r="D4" s="101" t="s">
        <v>72</v>
      </c>
      <c r="E4" s="103" t="s">
        <v>82</v>
      </c>
      <c r="F4" s="103">
        <v>6</v>
      </c>
      <c r="G4" s="101" t="s">
        <v>112</v>
      </c>
    </row>
    <row r="5" spans="1:7" ht="15" x14ac:dyDescent="0.25">
      <c r="A5" s="11" t="s">
        <v>104</v>
      </c>
      <c r="B5" s="13">
        <v>176.75</v>
      </c>
      <c r="C5" s="164">
        <v>1720</v>
      </c>
      <c r="D5" s="159">
        <f>ROUND(B5/C5,2)</f>
        <v>0.1</v>
      </c>
      <c r="E5" s="159">
        <f>ROUND(AVERAGE(D5),2)</f>
        <v>0.1</v>
      </c>
      <c r="F5" s="161">
        <v>3</v>
      </c>
      <c r="G5" s="45"/>
    </row>
    <row r="6" spans="1:7" ht="15" x14ac:dyDescent="0.25">
      <c r="A6" s="11" t="s">
        <v>73</v>
      </c>
      <c r="B6" s="13">
        <v>176.75</v>
      </c>
      <c r="C6" s="164"/>
      <c r="D6" s="160"/>
      <c r="E6" s="160"/>
      <c r="F6" s="162"/>
      <c r="G6" s="46">
        <f>ROUND(E5*F5+E7*F7,2)</f>
        <v>0.34</v>
      </c>
    </row>
    <row r="7" spans="1:7" ht="15" x14ac:dyDescent="0.25">
      <c r="A7" s="11" t="s">
        <v>74</v>
      </c>
      <c r="B7" s="13">
        <v>75.75</v>
      </c>
      <c r="C7" s="164"/>
      <c r="D7" s="21">
        <f>ROUND(B7/C5,2)</f>
        <v>0.04</v>
      </c>
      <c r="E7" s="49">
        <f>D7</f>
        <v>0.04</v>
      </c>
      <c r="F7" s="55">
        <v>1</v>
      </c>
      <c r="G7" s="47"/>
    </row>
    <row r="8" spans="1:7" ht="15" x14ac:dyDescent="0.25">
      <c r="A8" s="5"/>
      <c r="B8" s="5"/>
      <c r="C8" s="5"/>
      <c r="D8" s="5"/>
      <c r="E8" s="5"/>
      <c r="F8" s="5"/>
      <c r="G8" s="5"/>
    </row>
    <row r="9" spans="1:7" ht="35.25" customHeight="1" x14ac:dyDescent="0.2">
      <c r="A9" s="137" t="s">
        <v>78</v>
      </c>
      <c r="B9" s="137"/>
      <c r="C9" s="137"/>
      <c r="D9" s="137"/>
      <c r="E9" s="137"/>
      <c r="F9" s="137"/>
      <c r="G9" s="137"/>
    </row>
    <row r="10" spans="1:7" ht="69" customHeight="1" x14ac:dyDescent="0.2">
      <c r="A10" s="137" t="s">
        <v>83</v>
      </c>
      <c r="B10" s="137"/>
      <c r="C10" s="137"/>
      <c r="D10" s="137"/>
      <c r="E10" s="137"/>
      <c r="F10" s="137"/>
      <c r="G10" s="137"/>
    </row>
    <row r="11" spans="1:7" ht="36.75" customHeight="1" x14ac:dyDescent="0.2">
      <c r="A11" s="163" t="s">
        <v>100</v>
      </c>
      <c r="B11" s="163"/>
      <c r="C11" s="163"/>
      <c r="D11" s="163"/>
      <c r="E11" s="163"/>
      <c r="F11" s="163"/>
      <c r="G11" s="163"/>
    </row>
    <row r="12" spans="1:7" ht="15" x14ac:dyDescent="0.2">
      <c r="A12" s="158" t="s">
        <v>103</v>
      </c>
      <c r="B12" s="158"/>
      <c r="C12" s="158"/>
      <c r="D12" s="158"/>
      <c r="E12" s="158"/>
      <c r="F12" s="158"/>
      <c r="G12" s="158"/>
    </row>
  </sheetData>
  <mergeCells count="10">
    <mergeCell ref="A1:G1"/>
    <mergeCell ref="A2:G2"/>
    <mergeCell ref="A9:G9"/>
    <mergeCell ref="A10:G10"/>
    <mergeCell ref="A12:G12"/>
    <mergeCell ref="D5:D6"/>
    <mergeCell ref="E5:E6"/>
    <mergeCell ref="F5:F6"/>
    <mergeCell ref="A11:G11"/>
    <mergeCell ref="C5:C7"/>
  </mergeCell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zoomScaleNormal="100" workbookViewId="0">
      <selection sqref="A1:B1"/>
    </sheetView>
  </sheetViews>
  <sheetFormatPr defaultRowHeight="15.75" x14ac:dyDescent="0.25"/>
  <cols>
    <col min="1" max="1" width="22.140625" style="1" customWidth="1"/>
    <col min="2" max="3" width="82.85546875" style="1" customWidth="1"/>
    <col min="4" max="16384" width="9.140625" style="1"/>
  </cols>
  <sheetData>
    <row r="1" spans="1:3" s="2" customFormat="1" ht="15" x14ac:dyDescent="0.25">
      <c r="A1" s="121" t="s">
        <v>139</v>
      </c>
      <c r="B1" s="121"/>
    </row>
    <row r="2" spans="1:3" s="2" customFormat="1" ht="38.25" customHeight="1" x14ac:dyDescent="0.25">
      <c r="A2" s="131" t="s">
        <v>68</v>
      </c>
      <c r="B2" s="131"/>
      <c r="C2" s="48"/>
    </row>
    <row r="3" spans="1:3" s="2" customFormat="1" ht="187.5" customHeight="1" x14ac:dyDescent="0.25">
      <c r="A3" s="165" t="s">
        <v>137</v>
      </c>
      <c r="B3" s="166"/>
    </row>
  </sheetData>
  <mergeCells count="3">
    <mergeCell ref="A2:B2"/>
    <mergeCell ref="A3:B3"/>
    <mergeCell ref="A1:B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4.1. pielikums</vt:lpstr>
      <vt:lpstr>4.2. pielikums</vt:lpstr>
      <vt:lpstr>4.3. pielikums</vt:lpstr>
      <vt:lpstr>4.4. pielikums</vt:lpstr>
      <vt:lpstr>4.5. pielikums</vt:lpstr>
      <vt:lpstr>4.6. pielikums</vt:lpstr>
      <vt:lpstr>4.7. pielikums</vt:lpstr>
      <vt:lpstr>'4.2.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Vjačeslavs Makarovs</dc:creator>
  <cp:lastModifiedBy>Vjaceslavs Makarovs</cp:lastModifiedBy>
  <cp:lastPrinted>2018-01-11T12:16:49Z</cp:lastPrinted>
  <dcterms:created xsi:type="dcterms:W3CDTF">2012-09-03T07:32:21Z</dcterms:created>
  <dcterms:modified xsi:type="dcterms:W3CDTF">2018-11-15T09:05:31Z</dcterms:modified>
</cp:coreProperties>
</file>