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idzemesplanosanasregions-my.sharepoint.com/personal/maija_rieksta_vidzeme_lv/Documents/MAIJA/SEC/"/>
    </mc:Choice>
  </mc:AlternateContent>
  <xr:revisionPtr revIDLastSave="0" documentId="8_{2CAA422A-16F6-45EF-9C44-BECEFC1555F4}" xr6:coauthVersionLast="34" xr6:coauthVersionMax="34" xr10:uidLastSave="{00000000-0000-0000-0000-000000000000}"/>
  <bookViews>
    <workbookView xWindow="0" yWindow="0" windowWidth="25600" windowHeight="10270" firstSheet="2" activeTab="2" xr2:uid="{00000000-000D-0000-FFFF-FFFF00000000}"/>
  </bookViews>
  <sheets>
    <sheet name="Electricity Bill Calculator" sheetId="1" state="hidden" r:id="rId1"/>
    <sheet name="Bill Comparator" sheetId="2" state="hidden" r:id="rId2"/>
    <sheet name="Energijas_kalkulators" sheetId="10" r:id="rId3"/>
    <sheet name="Elektriba_paterins" sheetId="4" r:id="rId4"/>
    <sheet name="Apkure_telpu_klimats" sheetId="8" r:id="rId5"/>
    <sheet name="Transports" sheetId="9" r:id="rId6"/>
  </sheets>
  <definedNames>
    <definedName name="_xlnm._FilterDatabase" localSheetId="5" hidden="1">Transports!$A$25:$G$56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10" l="1"/>
  <c r="L12" i="10" s="1"/>
  <c r="N12" i="10" s="1"/>
  <c r="J23" i="10"/>
  <c r="L23" i="10" s="1"/>
  <c r="J25" i="10"/>
  <c r="L25" i="10"/>
  <c r="N25" i="10" s="1"/>
  <c r="J27" i="10"/>
  <c r="L27" i="10"/>
  <c r="N27" i="10" s="1"/>
  <c r="J29" i="10"/>
  <c r="L29" i="10" s="1"/>
  <c r="N29" i="10" s="1"/>
  <c r="J31" i="10"/>
  <c r="L31" i="10" s="1"/>
  <c r="N31" i="10" s="1"/>
  <c r="J33" i="10"/>
  <c r="L33" i="10" s="1"/>
  <c r="N33" i="10" s="1"/>
  <c r="J35" i="10"/>
  <c r="L35" i="10"/>
  <c r="N35" i="10" s="1"/>
  <c r="J37" i="10"/>
  <c r="L37" i="10" s="1"/>
  <c r="N37" i="10" s="1"/>
  <c r="J39" i="10"/>
  <c r="L39" i="10" s="1"/>
  <c r="N39" i="10" s="1"/>
  <c r="J44" i="10"/>
  <c r="L44" i="10" s="1"/>
  <c r="J46" i="10"/>
  <c r="L46" i="10" s="1"/>
  <c r="N46" i="10" s="1"/>
  <c r="J52" i="10"/>
  <c r="L52" i="10" s="1"/>
  <c r="J54" i="10"/>
  <c r="L54" i="10" s="1"/>
  <c r="N54" i="10" s="1"/>
  <c r="J56" i="10"/>
  <c r="L56" i="10" s="1"/>
  <c r="N56" i="10" s="1"/>
  <c r="J62" i="10"/>
  <c r="L62" i="10"/>
  <c r="J64" i="10"/>
  <c r="L64" i="10" s="1"/>
  <c r="N64" i="10" s="1"/>
  <c r="J66" i="10"/>
  <c r="L66" i="10"/>
  <c r="N66" i="10" s="1"/>
  <c r="J68" i="10"/>
  <c r="L68" i="10" s="1"/>
  <c r="N68" i="10" s="1"/>
  <c r="J70" i="10"/>
  <c r="L70" i="10" s="1"/>
  <c r="N70" i="10" s="1"/>
  <c r="J72" i="10"/>
  <c r="L72" i="10" s="1"/>
  <c r="N72" i="10" s="1"/>
  <c r="J74" i="10"/>
  <c r="L74" i="10" s="1"/>
  <c r="N74" i="10" s="1"/>
  <c r="J80" i="10"/>
  <c r="L80" i="10" s="1"/>
  <c r="J82" i="10"/>
  <c r="L82" i="10"/>
  <c r="N82" i="10" s="1"/>
  <c r="J84" i="10"/>
  <c r="L84" i="10" s="1"/>
  <c r="N84" i="10" s="1"/>
  <c r="J86" i="10"/>
  <c r="L86" i="10"/>
  <c r="N86" i="10" s="1"/>
  <c r="J88" i="10"/>
  <c r="L88" i="10" s="1"/>
  <c r="N88" i="10" s="1"/>
  <c r="J90" i="10"/>
  <c r="L90" i="10" s="1"/>
  <c r="N90" i="10" s="1"/>
  <c r="J92" i="10"/>
  <c r="L92" i="10" s="1"/>
  <c r="N92" i="10" s="1"/>
  <c r="J94" i="10"/>
  <c r="L94" i="10" s="1"/>
  <c r="N94" i="10" s="1"/>
  <c r="J96" i="10"/>
  <c r="L96" i="10" s="1"/>
  <c r="N96" i="10" s="1"/>
  <c r="J98" i="10"/>
  <c r="L98" i="10" s="1"/>
  <c r="N98" i="10" s="1"/>
  <c r="J100" i="10"/>
  <c r="L100" i="10" s="1"/>
  <c r="N100" i="10" s="1"/>
  <c r="J102" i="10"/>
  <c r="L102" i="10" s="1"/>
  <c r="N102" i="10" s="1"/>
  <c r="J104" i="10"/>
  <c r="L104" i="10" s="1"/>
  <c r="N104" i="10" s="1"/>
  <c r="J106" i="10"/>
  <c r="L106" i="10" s="1"/>
  <c r="N106" i="10" s="1"/>
  <c r="L60" i="10" l="1"/>
  <c r="R24" i="10" s="1"/>
  <c r="L42" i="10"/>
  <c r="R22" i="10" s="1"/>
  <c r="N44" i="10"/>
  <c r="N42" i="10" s="1"/>
  <c r="L21" i="10"/>
  <c r="N23" i="10"/>
  <c r="N21" i="10" s="1"/>
  <c r="L78" i="10"/>
  <c r="R25" i="10" s="1"/>
  <c r="N80" i="10"/>
  <c r="N78" i="10" s="1"/>
  <c r="L50" i="10"/>
  <c r="R23" i="10" s="1"/>
  <c r="N52" i="10"/>
  <c r="N50" i="10" s="1"/>
  <c r="N62" i="10"/>
  <c r="N60" i="10" s="1"/>
  <c r="R21" i="10" l="1"/>
  <c r="L18" i="10"/>
  <c r="N19" i="10" s="1"/>
  <c r="N18" i="10"/>
  <c r="M17" i="9" l="1"/>
  <c r="F143" i="9" s="1"/>
  <c r="G143" i="9" s="1"/>
  <c r="M18" i="9"/>
  <c r="F140" i="9" s="1"/>
  <c r="G140" i="9" s="1"/>
  <c r="M19" i="9"/>
  <c r="F145" i="9" s="1"/>
  <c r="G145" i="9" s="1"/>
  <c r="M16" i="9"/>
  <c r="F138" i="9" s="1"/>
  <c r="G138" i="9" s="1"/>
  <c r="D145" i="9"/>
  <c r="D144" i="9"/>
  <c r="D143" i="9"/>
  <c r="D142" i="9"/>
  <c r="D141" i="9"/>
  <c r="D140" i="9"/>
  <c r="D139" i="9"/>
  <c r="D138" i="9"/>
  <c r="D137" i="9"/>
  <c r="D136" i="9"/>
  <c r="D135" i="9"/>
  <c r="F134" i="9"/>
  <c r="G134" i="9" s="1"/>
  <c r="D134" i="9"/>
  <c r="F133" i="9"/>
  <c r="G133" i="9" s="1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F117" i="9"/>
  <c r="G117" i="9" s="1"/>
  <c r="D117" i="9"/>
  <c r="D116" i="9"/>
  <c r="D115" i="9"/>
  <c r="D114" i="9"/>
  <c r="D113" i="9"/>
  <c r="D112" i="9"/>
  <c r="D111" i="9"/>
  <c r="D110" i="9"/>
  <c r="F109" i="9"/>
  <c r="G109" i="9" s="1"/>
  <c r="D109" i="9"/>
  <c r="D108" i="9"/>
  <c r="D107" i="9"/>
  <c r="D106" i="9"/>
  <c r="D105" i="9"/>
  <c r="D104" i="9"/>
  <c r="D103" i="9"/>
  <c r="D102" i="9"/>
  <c r="D101" i="9"/>
  <c r="D100" i="9"/>
  <c r="D99" i="9"/>
  <c r="F98" i="9"/>
  <c r="G98" i="9" s="1"/>
  <c r="D98" i="9"/>
  <c r="D97" i="9"/>
  <c r="D96" i="9"/>
  <c r="F95" i="9"/>
  <c r="G95" i="9" s="1"/>
  <c r="D95" i="9"/>
  <c r="D94" i="9"/>
  <c r="D93" i="9"/>
  <c r="D92" i="9"/>
  <c r="D91" i="9"/>
  <c r="D90" i="9"/>
  <c r="D89" i="9"/>
  <c r="D88" i="9"/>
  <c r="D87" i="9"/>
  <c r="F86" i="9"/>
  <c r="G86" i="9" s="1"/>
  <c r="D86" i="9"/>
  <c r="D85" i="9"/>
  <c r="D84" i="9"/>
  <c r="F83" i="9"/>
  <c r="G83" i="9" s="1"/>
  <c r="D83" i="9"/>
  <c r="D82" i="9"/>
  <c r="F81" i="9"/>
  <c r="G81" i="9" s="1"/>
  <c r="D81" i="9"/>
  <c r="D80" i="9"/>
  <c r="D79" i="9"/>
  <c r="D78" i="9"/>
  <c r="D77" i="9"/>
  <c r="D76" i="9"/>
  <c r="D75" i="9"/>
  <c r="F74" i="9"/>
  <c r="G74" i="9" s="1"/>
  <c r="D74" i="9"/>
  <c r="D73" i="9"/>
  <c r="D72" i="9"/>
  <c r="D71" i="9"/>
  <c r="D70" i="9"/>
  <c r="F69" i="9"/>
  <c r="G69" i="9" s="1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F49" i="9"/>
  <c r="G49" i="9" s="1"/>
  <c r="D49" i="9"/>
  <c r="D48" i="9"/>
  <c r="F47" i="9"/>
  <c r="G47" i="9" s="1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F30" i="9"/>
  <c r="G30" i="9" s="1"/>
  <c r="D30" i="9"/>
  <c r="D29" i="9"/>
  <c r="D28" i="9"/>
  <c r="D27" i="9"/>
  <c r="D26" i="9"/>
  <c r="L19" i="9" s="1"/>
  <c r="F33" i="8"/>
  <c r="M26" i="8"/>
  <c r="M25" i="8"/>
  <c r="H36" i="8"/>
  <c r="I36" i="8" s="1"/>
  <c r="H38" i="8"/>
  <c r="I38" i="8" s="1"/>
  <c r="H39" i="8"/>
  <c r="I39" i="8" s="1"/>
  <c r="H40" i="8"/>
  <c r="I40" i="8" s="1"/>
  <c r="H41" i="8"/>
  <c r="I41" i="8" s="1"/>
  <c r="H42" i="8"/>
  <c r="I42" i="8" s="1"/>
  <c r="H43" i="8"/>
  <c r="I43" i="8" s="1"/>
  <c r="H44" i="8"/>
  <c r="I44" i="8" s="1"/>
  <c r="H45" i="8"/>
  <c r="I45" i="8" s="1"/>
  <c r="H46" i="8"/>
  <c r="I46" i="8" s="1"/>
  <c r="H47" i="8"/>
  <c r="I47" i="8" s="1"/>
  <c r="H48" i="8"/>
  <c r="I48" i="8" s="1"/>
  <c r="H49" i="8"/>
  <c r="I49" i="8" s="1"/>
  <c r="H50" i="8"/>
  <c r="I50" i="8" s="1"/>
  <c r="H51" i="8"/>
  <c r="I51" i="8" s="1"/>
  <c r="H52" i="8"/>
  <c r="I52" i="8" s="1"/>
  <c r="H53" i="8"/>
  <c r="I53" i="8" s="1"/>
  <c r="H54" i="8"/>
  <c r="I54" i="8" s="1"/>
  <c r="H55" i="8"/>
  <c r="I55" i="8" s="1"/>
  <c r="H56" i="8"/>
  <c r="I56" i="8" s="1"/>
  <c r="H57" i="8"/>
  <c r="I57" i="8" s="1"/>
  <c r="H58" i="8"/>
  <c r="I58" i="8" s="1"/>
  <c r="H59" i="8"/>
  <c r="I59" i="8" s="1"/>
  <c r="H60" i="8"/>
  <c r="I60" i="8" s="1"/>
  <c r="H61" i="8"/>
  <c r="I61" i="8" s="1"/>
  <c r="H62" i="8"/>
  <c r="I62" i="8" s="1"/>
  <c r="H63" i="8"/>
  <c r="I63" i="8" s="1"/>
  <c r="H64" i="8"/>
  <c r="I64" i="8" s="1"/>
  <c r="H65" i="8"/>
  <c r="I65" i="8" s="1"/>
  <c r="H66" i="8"/>
  <c r="I66" i="8" s="1"/>
  <c r="H67" i="8"/>
  <c r="I67" i="8" s="1"/>
  <c r="H68" i="8"/>
  <c r="I68" i="8" s="1"/>
  <c r="H69" i="8"/>
  <c r="I69" i="8" s="1"/>
  <c r="H70" i="8"/>
  <c r="I70" i="8" s="1"/>
  <c r="H71" i="8"/>
  <c r="I71" i="8" s="1"/>
  <c r="H72" i="8"/>
  <c r="I72" i="8" s="1"/>
  <c r="H73" i="8"/>
  <c r="I73" i="8" s="1"/>
  <c r="H74" i="8"/>
  <c r="I74" i="8" s="1"/>
  <c r="H75" i="8"/>
  <c r="I75" i="8" s="1"/>
  <c r="H76" i="8"/>
  <c r="I76" i="8" s="1"/>
  <c r="H77" i="8"/>
  <c r="I77" i="8" s="1"/>
  <c r="H78" i="8"/>
  <c r="I78" i="8" s="1"/>
  <c r="H79" i="8"/>
  <c r="I79" i="8" s="1"/>
  <c r="H80" i="8"/>
  <c r="I80" i="8" s="1"/>
  <c r="H81" i="8"/>
  <c r="I81" i="8" s="1"/>
  <c r="H82" i="8"/>
  <c r="I82" i="8" s="1"/>
  <c r="H83" i="8"/>
  <c r="I83" i="8" s="1"/>
  <c r="H84" i="8"/>
  <c r="I84" i="8" s="1"/>
  <c r="H85" i="8"/>
  <c r="I85" i="8" s="1"/>
  <c r="H86" i="8"/>
  <c r="I86" i="8" s="1"/>
  <c r="H87" i="8"/>
  <c r="I87" i="8" s="1"/>
  <c r="H88" i="8"/>
  <c r="I88" i="8" s="1"/>
  <c r="H89" i="8"/>
  <c r="I89" i="8" s="1"/>
  <c r="H90" i="8"/>
  <c r="I90" i="8" s="1"/>
  <c r="H91" i="8"/>
  <c r="I91" i="8" s="1"/>
  <c r="H92" i="8"/>
  <c r="I92" i="8" s="1"/>
  <c r="H93" i="8"/>
  <c r="I93" i="8" s="1"/>
  <c r="H94" i="8"/>
  <c r="I94" i="8" s="1"/>
  <c r="H95" i="8"/>
  <c r="I95" i="8" s="1"/>
  <c r="H96" i="8"/>
  <c r="I96" i="8" s="1"/>
  <c r="H97" i="8"/>
  <c r="I97" i="8" s="1"/>
  <c r="H98" i="8"/>
  <c r="I98" i="8" s="1"/>
  <c r="H99" i="8"/>
  <c r="I99" i="8" s="1"/>
  <c r="E37" i="8"/>
  <c r="F37" i="8" s="1"/>
  <c r="E38" i="8"/>
  <c r="F38" i="8" s="1"/>
  <c r="E39" i="8"/>
  <c r="F39" i="8" s="1"/>
  <c r="E40" i="8"/>
  <c r="F40" i="8" s="1"/>
  <c r="E41" i="8"/>
  <c r="F41" i="8" s="1"/>
  <c r="E42" i="8"/>
  <c r="F42" i="8" s="1"/>
  <c r="E43" i="8"/>
  <c r="F43" i="8" s="1"/>
  <c r="E44" i="8"/>
  <c r="F44" i="8" s="1"/>
  <c r="E45" i="8"/>
  <c r="F45" i="8" s="1"/>
  <c r="E46" i="8"/>
  <c r="F46" i="8" s="1"/>
  <c r="E47" i="8"/>
  <c r="F47" i="8" s="1"/>
  <c r="E48" i="8"/>
  <c r="F48" i="8" s="1"/>
  <c r="E49" i="8"/>
  <c r="F49" i="8" s="1"/>
  <c r="E50" i="8"/>
  <c r="F50" i="8" s="1"/>
  <c r="E51" i="8"/>
  <c r="F51" i="8" s="1"/>
  <c r="E52" i="8"/>
  <c r="F52" i="8" s="1"/>
  <c r="E53" i="8"/>
  <c r="F53" i="8" s="1"/>
  <c r="E54" i="8"/>
  <c r="F54" i="8" s="1"/>
  <c r="E55" i="8"/>
  <c r="F55" i="8" s="1"/>
  <c r="E56" i="8"/>
  <c r="F56" i="8" s="1"/>
  <c r="E57" i="8"/>
  <c r="F57" i="8" s="1"/>
  <c r="E58" i="8"/>
  <c r="F58" i="8" s="1"/>
  <c r="E59" i="8"/>
  <c r="F59" i="8" s="1"/>
  <c r="E60" i="8"/>
  <c r="F60" i="8" s="1"/>
  <c r="E61" i="8"/>
  <c r="F61" i="8" s="1"/>
  <c r="E62" i="8"/>
  <c r="F62" i="8" s="1"/>
  <c r="E63" i="8"/>
  <c r="F63" i="8" s="1"/>
  <c r="E64" i="8"/>
  <c r="F64" i="8" s="1"/>
  <c r="E65" i="8"/>
  <c r="F65" i="8" s="1"/>
  <c r="E66" i="8"/>
  <c r="F66" i="8" s="1"/>
  <c r="E67" i="8"/>
  <c r="F67" i="8" s="1"/>
  <c r="E68" i="8"/>
  <c r="F68" i="8" s="1"/>
  <c r="E69" i="8"/>
  <c r="F69" i="8" s="1"/>
  <c r="E70" i="8"/>
  <c r="F70" i="8" s="1"/>
  <c r="E71" i="8"/>
  <c r="F71" i="8" s="1"/>
  <c r="E72" i="8"/>
  <c r="F72" i="8" s="1"/>
  <c r="E73" i="8"/>
  <c r="F73" i="8" s="1"/>
  <c r="E74" i="8"/>
  <c r="F74" i="8" s="1"/>
  <c r="E75" i="8"/>
  <c r="F75" i="8" s="1"/>
  <c r="E76" i="8"/>
  <c r="F76" i="8" s="1"/>
  <c r="E77" i="8"/>
  <c r="F77" i="8" s="1"/>
  <c r="E78" i="8"/>
  <c r="F78" i="8" s="1"/>
  <c r="E79" i="8"/>
  <c r="F79" i="8" s="1"/>
  <c r="E80" i="8"/>
  <c r="F80" i="8" s="1"/>
  <c r="E81" i="8"/>
  <c r="F81" i="8" s="1"/>
  <c r="E82" i="8"/>
  <c r="F82" i="8" s="1"/>
  <c r="E83" i="8"/>
  <c r="F83" i="8" s="1"/>
  <c r="E84" i="8"/>
  <c r="F84" i="8" s="1"/>
  <c r="E85" i="8"/>
  <c r="F85" i="8" s="1"/>
  <c r="E86" i="8"/>
  <c r="F86" i="8" s="1"/>
  <c r="E87" i="8"/>
  <c r="F87" i="8" s="1"/>
  <c r="E88" i="8"/>
  <c r="F88" i="8" s="1"/>
  <c r="E89" i="8"/>
  <c r="F89" i="8" s="1"/>
  <c r="E90" i="8"/>
  <c r="F90" i="8" s="1"/>
  <c r="E91" i="8"/>
  <c r="F91" i="8" s="1"/>
  <c r="E92" i="8"/>
  <c r="F92" i="8" s="1"/>
  <c r="E93" i="8"/>
  <c r="F93" i="8" s="1"/>
  <c r="E94" i="8"/>
  <c r="F94" i="8" s="1"/>
  <c r="E95" i="8"/>
  <c r="F95" i="8" s="1"/>
  <c r="E96" i="8"/>
  <c r="F96" i="8" s="1"/>
  <c r="E97" i="8"/>
  <c r="F97" i="8" s="1"/>
  <c r="E98" i="8"/>
  <c r="F98" i="8" s="1"/>
  <c r="E99" i="8"/>
  <c r="F99" i="8" s="1"/>
  <c r="I33" i="8"/>
  <c r="H37" i="8"/>
  <c r="I37" i="8" s="1"/>
  <c r="E36" i="8"/>
  <c r="F36" i="8" s="1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23" i="4"/>
  <c r="F38" i="9" l="1"/>
  <c r="G38" i="9" s="1"/>
  <c r="F50" i="9"/>
  <c r="G50" i="9" s="1"/>
  <c r="F66" i="9"/>
  <c r="G66" i="9" s="1"/>
  <c r="F78" i="9"/>
  <c r="G78" i="9" s="1"/>
  <c r="F90" i="9"/>
  <c r="G90" i="9" s="1"/>
  <c r="F106" i="9"/>
  <c r="G106" i="9" s="1"/>
  <c r="F118" i="9"/>
  <c r="G118" i="9" s="1"/>
  <c r="F46" i="9"/>
  <c r="G46" i="9" s="1"/>
  <c r="F54" i="9"/>
  <c r="G54" i="9" s="1"/>
  <c r="F94" i="9"/>
  <c r="G94" i="9" s="1"/>
  <c r="F130" i="9"/>
  <c r="G130" i="9" s="1"/>
  <c r="F26" i="9"/>
  <c r="G26" i="9" s="1"/>
  <c r="F58" i="9"/>
  <c r="G58" i="9" s="1"/>
  <c r="F70" i="9"/>
  <c r="G70" i="9" s="1"/>
  <c r="F110" i="9"/>
  <c r="G110" i="9" s="1"/>
  <c r="F107" i="9"/>
  <c r="G107" i="9" s="1"/>
  <c r="F33" i="9"/>
  <c r="G33" i="9" s="1"/>
  <c r="F57" i="9"/>
  <c r="G57" i="9" s="1"/>
  <c r="F89" i="9"/>
  <c r="G89" i="9" s="1"/>
  <c r="F113" i="9"/>
  <c r="G113" i="9" s="1"/>
  <c r="F41" i="9"/>
  <c r="G41" i="9" s="1"/>
  <c r="F101" i="9"/>
  <c r="G101" i="9" s="1"/>
  <c r="F61" i="9"/>
  <c r="G61" i="9" s="1"/>
  <c r="F125" i="9"/>
  <c r="G125" i="9" s="1"/>
  <c r="F141" i="9"/>
  <c r="G141" i="9" s="1"/>
  <c r="L16" i="9"/>
  <c r="F53" i="9"/>
  <c r="G53" i="9" s="1"/>
  <c r="F68" i="9"/>
  <c r="G68" i="9" s="1"/>
  <c r="F73" i="9"/>
  <c r="G73" i="9" s="1"/>
  <c r="F85" i="9"/>
  <c r="G85" i="9" s="1"/>
  <c r="F93" i="9"/>
  <c r="G93" i="9" s="1"/>
  <c r="F121" i="9"/>
  <c r="G121" i="9" s="1"/>
  <c r="F132" i="9"/>
  <c r="G132" i="9" s="1"/>
  <c r="F137" i="9"/>
  <c r="G137" i="9" s="1"/>
  <c r="F29" i="9"/>
  <c r="G29" i="9" s="1"/>
  <c r="F34" i="9"/>
  <c r="G34" i="9" s="1"/>
  <c r="F37" i="9"/>
  <c r="G37" i="9" s="1"/>
  <c r="F42" i="9"/>
  <c r="G42" i="9" s="1"/>
  <c r="F45" i="9"/>
  <c r="G45" i="9" s="1"/>
  <c r="F62" i="9"/>
  <c r="G62" i="9" s="1"/>
  <c r="F65" i="9"/>
  <c r="G65" i="9" s="1"/>
  <c r="F77" i="9"/>
  <c r="G77" i="9" s="1"/>
  <c r="F82" i="9"/>
  <c r="G82" i="9" s="1"/>
  <c r="F97" i="9"/>
  <c r="G97" i="9" s="1"/>
  <c r="F105" i="9"/>
  <c r="G105" i="9" s="1"/>
  <c r="F126" i="9"/>
  <c r="G126" i="9" s="1"/>
  <c r="F129" i="9"/>
  <c r="G129" i="9" s="1"/>
  <c r="F142" i="9"/>
  <c r="G142" i="9" s="1"/>
  <c r="L17" i="9"/>
  <c r="F48" i="9"/>
  <c r="G48" i="9" s="1"/>
  <c r="F84" i="9"/>
  <c r="G84" i="9" s="1"/>
  <c r="F96" i="9"/>
  <c r="G96" i="9" s="1"/>
  <c r="F102" i="9"/>
  <c r="G102" i="9" s="1"/>
  <c r="F108" i="9"/>
  <c r="G108" i="9" s="1"/>
  <c r="F114" i="9"/>
  <c r="G114" i="9" s="1"/>
  <c r="F122" i="9"/>
  <c r="G122" i="9" s="1"/>
  <c r="F35" i="9"/>
  <c r="G35" i="9" s="1"/>
  <c r="F55" i="9"/>
  <c r="G55" i="9" s="1"/>
  <c r="F119" i="9"/>
  <c r="G119" i="9" s="1"/>
  <c r="L18" i="9"/>
  <c r="F32" i="9"/>
  <c r="G32" i="9" s="1"/>
  <c r="F36" i="9"/>
  <c r="G36" i="9" s="1"/>
  <c r="F40" i="9"/>
  <c r="G40" i="9" s="1"/>
  <c r="F44" i="9"/>
  <c r="G44" i="9" s="1"/>
  <c r="F56" i="9"/>
  <c r="G56" i="9" s="1"/>
  <c r="F80" i="9"/>
  <c r="G80" i="9" s="1"/>
  <c r="F92" i="9"/>
  <c r="G92" i="9" s="1"/>
  <c r="F104" i="9"/>
  <c r="G104" i="9" s="1"/>
  <c r="F120" i="9"/>
  <c r="G120" i="9" s="1"/>
  <c r="F144" i="9"/>
  <c r="G144" i="9" s="1"/>
  <c r="F27" i="9"/>
  <c r="G27" i="9" s="1"/>
  <c r="F59" i="9"/>
  <c r="G59" i="9" s="1"/>
  <c r="F71" i="9"/>
  <c r="G71" i="9" s="1"/>
  <c r="F99" i="9"/>
  <c r="G99" i="9" s="1"/>
  <c r="F111" i="9"/>
  <c r="G111" i="9" s="1"/>
  <c r="F123" i="9"/>
  <c r="G123" i="9" s="1"/>
  <c r="F135" i="9"/>
  <c r="G135" i="9" s="1"/>
  <c r="F28" i="9"/>
  <c r="G28" i="9" s="1"/>
  <c r="F31" i="9"/>
  <c r="G31" i="9" s="1"/>
  <c r="F39" i="9"/>
  <c r="G39" i="9" s="1"/>
  <c r="F51" i="9"/>
  <c r="G51" i="9" s="1"/>
  <c r="F60" i="9"/>
  <c r="G60" i="9" s="1"/>
  <c r="F63" i="9"/>
  <c r="G63" i="9" s="1"/>
  <c r="F72" i="9"/>
  <c r="G72" i="9" s="1"/>
  <c r="F75" i="9"/>
  <c r="G75" i="9" s="1"/>
  <c r="F87" i="9"/>
  <c r="G87" i="9" s="1"/>
  <c r="F100" i="9"/>
  <c r="G100" i="9" s="1"/>
  <c r="F112" i="9"/>
  <c r="G112" i="9" s="1"/>
  <c r="F115" i="9"/>
  <c r="G115" i="9" s="1"/>
  <c r="F124" i="9"/>
  <c r="G124" i="9" s="1"/>
  <c r="F127" i="9"/>
  <c r="G127" i="9" s="1"/>
  <c r="F136" i="9"/>
  <c r="G136" i="9" s="1"/>
  <c r="F139" i="9"/>
  <c r="G139" i="9" s="1"/>
  <c r="F43" i="9"/>
  <c r="G43" i="9" s="1"/>
  <c r="F52" i="9"/>
  <c r="G52" i="9" s="1"/>
  <c r="F64" i="9"/>
  <c r="G64" i="9" s="1"/>
  <c r="F67" i="9"/>
  <c r="G67" i="9" s="1"/>
  <c r="F76" i="9"/>
  <c r="G76" i="9" s="1"/>
  <c r="F79" i="9"/>
  <c r="G79" i="9" s="1"/>
  <c r="F88" i="9"/>
  <c r="G88" i="9" s="1"/>
  <c r="F91" i="9"/>
  <c r="G91" i="9" s="1"/>
  <c r="F103" i="9"/>
  <c r="G103" i="9" s="1"/>
  <c r="F116" i="9"/>
  <c r="G116" i="9" s="1"/>
  <c r="F128" i="9"/>
  <c r="G128" i="9" s="1"/>
  <c r="F131" i="9"/>
  <c r="G131" i="9" s="1"/>
  <c r="K87" i="8"/>
  <c r="K67" i="8"/>
  <c r="K98" i="8"/>
  <c r="K94" i="8"/>
  <c r="K90" i="8"/>
  <c r="K86" i="8"/>
  <c r="K82" i="8"/>
  <c r="K78" i="8"/>
  <c r="K74" i="8"/>
  <c r="K70" i="8"/>
  <c r="K66" i="8"/>
  <c r="K62" i="8"/>
  <c r="K58" i="8"/>
  <c r="K54" i="8"/>
  <c r="K50" i="8"/>
  <c r="K46" i="8"/>
  <c r="K42" i="8"/>
  <c r="K38" i="8"/>
  <c r="K43" i="8"/>
  <c r="K99" i="8"/>
  <c r="K95" i="8"/>
  <c r="K91" i="8"/>
  <c r="K83" i="8"/>
  <c r="K79" i="8"/>
  <c r="K75" i="8"/>
  <c r="K71" i="8"/>
  <c r="K63" i="8"/>
  <c r="K59" i="8"/>
  <c r="K55" i="8"/>
  <c r="K51" i="8"/>
  <c r="K47" i="8"/>
  <c r="K39" i="8"/>
  <c r="K97" i="8"/>
  <c r="K93" i="8"/>
  <c r="K89" i="8"/>
  <c r="K85" i="8"/>
  <c r="K81" i="8"/>
  <c r="K77" i="8"/>
  <c r="K73" i="8"/>
  <c r="K69" i="8"/>
  <c r="K65" i="8"/>
  <c r="K61" i="8"/>
  <c r="K57" i="8"/>
  <c r="K53" i="8"/>
  <c r="K49" i="8"/>
  <c r="K45" i="8"/>
  <c r="K41" i="8"/>
  <c r="K37" i="8"/>
  <c r="N26" i="8"/>
  <c r="O26" i="8" s="1"/>
  <c r="K96" i="8"/>
  <c r="K92" i="8"/>
  <c r="K88" i="8"/>
  <c r="K84" i="8"/>
  <c r="K80" i="8"/>
  <c r="K76" i="8"/>
  <c r="K72" i="8"/>
  <c r="K68" i="8"/>
  <c r="K64" i="8"/>
  <c r="K60" i="8"/>
  <c r="K56" i="8"/>
  <c r="K52" i="8"/>
  <c r="K48" i="8"/>
  <c r="K44" i="8"/>
  <c r="K40" i="8"/>
  <c r="N25" i="8"/>
  <c r="O25" i="8" s="1"/>
  <c r="J37" i="8"/>
  <c r="K36" i="8"/>
  <c r="J98" i="8"/>
  <c r="J96" i="8"/>
  <c r="J94" i="8"/>
  <c r="J9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99" i="8"/>
  <c r="J97" i="8"/>
  <c r="J95" i="8"/>
  <c r="J93" i="8"/>
  <c r="J91" i="8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6" i="8"/>
  <c r="N19" i="9" l="1"/>
  <c r="O19" i="9" s="1"/>
  <c r="N16" i="9"/>
  <c r="O16" i="9" s="1"/>
  <c r="N17" i="9"/>
  <c r="O17" i="9" s="1"/>
  <c r="N18" i="9"/>
  <c r="O18" i="9" s="1"/>
  <c r="K43" i="4" l="1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I11" i="1" l="1"/>
  <c r="I12" i="1" s="1"/>
  <c r="I13" i="1" s="1"/>
  <c r="I14" i="1" s="1"/>
  <c r="I15" i="1" s="1"/>
  <c r="I16" i="1" s="1"/>
  <c r="I17" i="1" s="1"/>
  <c r="I18" i="1" s="1"/>
  <c r="I19" i="1" l="1"/>
</calcChain>
</file>

<file path=xl/sharedStrings.xml><?xml version="1.0" encoding="utf-8"?>
<sst xmlns="http://schemas.openxmlformats.org/spreadsheetml/2006/main" count="582" uniqueCount="229">
  <si>
    <t>kWh</t>
  </si>
  <si>
    <t>Rs/kWh</t>
  </si>
  <si>
    <t>Rs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</si>
  <si>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</si>
  <si>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</si>
  <si>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</si>
  <si>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</si>
  <si>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</si>
  <si>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</si>
  <si>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</si>
  <si>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</si>
  <si>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</si>
  <si>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</si>
  <si>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</si>
  <si>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</si>
  <si>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</si>
  <si>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</si>
  <si>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Units/kWh</t>
  </si>
  <si>
    <t>0 to 25</t>
  </si>
  <si>
    <t>26 to 50</t>
  </si>
  <si>
    <t>51 to 75</t>
  </si>
  <si>
    <t>76 to 100</t>
  </si>
  <si>
    <t>101 to 200</t>
  </si>
  <si>
    <t>201 to 250</t>
  </si>
  <si>
    <t>251 to 300</t>
  </si>
  <si>
    <t>&gt;300</t>
  </si>
  <si>
    <t xml:space="preserve">Units of Electricity Consumed = </t>
  </si>
  <si>
    <t>&lt;----Total</t>
  </si>
  <si>
    <t>SUMMA</t>
  </si>
  <si>
    <t>Septembris</t>
  </si>
  <si>
    <t>Km</t>
  </si>
  <si>
    <t>download</t>
  </si>
  <si>
    <t>auth.down</t>
  </si>
  <si>
    <t>Detsember</t>
  </si>
  <si>
    <t>l/100km</t>
  </si>
  <si>
    <t>kWh/l</t>
  </si>
  <si>
    <t>CO2</t>
  </si>
  <si>
    <t>kWh/m3</t>
  </si>
  <si>
    <t>?</t>
  </si>
  <si>
    <t>G-Dog</t>
  </si>
  <si>
    <t>G-dog</t>
  </si>
  <si>
    <t>ID-SUM</t>
  </si>
  <si>
    <t>G-dog sum</t>
  </si>
  <si>
    <r>
      <t>CO</t>
    </r>
    <r>
      <rPr>
        <b/>
        <vertAlign val="subscript"/>
        <sz val="11"/>
        <color theme="1"/>
        <rFont val="Calibri"/>
        <family val="2"/>
        <charset val="186"/>
        <scheme val="minor"/>
      </rPr>
      <t>2</t>
    </r>
    <r>
      <rPr>
        <b/>
        <sz val="11"/>
        <color theme="1"/>
        <rFont val="Calibri"/>
        <family val="2"/>
        <charset val="186"/>
        <scheme val="minor"/>
      </rPr>
      <t>, ppm</t>
    </r>
  </si>
  <si>
    <t>-</t>
  </si>
  <si>
    <t>€/kWh</t>
  </si>
  <si>
    <t xml:space="preserve">7.  </t>
  </si>
  <si>
    <t>SEC ELEKTRĪBAS DIENASGRĀMATA</t>
  </si>
  <si>
    <t>Kā veikt elekrības pātēriņa novērojumus un aizpildīt elektrības dienasgrāmatu?</t>
  </si>
  <si>
    <t>2. Apakšā esošajā tabulā "G-Dog mēriekārtas ieeju apraksts" ieraksti mērāmās iekārtas vai iekārtu grupas</t>
  </si>
  <si>
    <t>4. Gdog mājas lapā nolasi katras dienas datus pa stundām.</t>
  </si>
  <si>
    <t>5. Tabulu datus par patēriņu ieraksti kopējā tabulā.</t>
  </si>
  <si>
    <t xml:space="preserve">6. Uzzīmē patēriņa grafikus.  </t>
  </si>
  <si>
    <t>Nosaukums</t>
  </si>
  <si>
    <t>Pievienotās iekārtas</t>
  </si>
  <si>
    <t>Sensors A</t>
  </si>
  <si>
    <t>Sensors B</t>
  </si>
  <si>
    <t>Sensors C</t>
  </si>
  <si>
    <t>Sensors D</t>
  </si>
  <si>
    <t>Kontakts dzīvojamā istabā</t>
  </si>
  <si>
    <t>Gaisma 1 koridorā</t>
  </si>
  <si>
    <t>Plīts</t>
  </si>
  <si>
    <t>manuāli</t>
  </si>
  <si>
    <t>Gads</t>
  </si>
  <si>
    <t>Mēnesis</t>
  </si>
  <si>
    <t>Diena</t>
  </si>
  <si>
    <t>Stunda</t>
  </si>
  <si>
    <t>Gdog kopā</t>
  </si>
  <si>
    <t>ID-karte</t>
  </si>
  <si>
    <t>Pārpalikums</t>
  </si>
  <si>
    <t xml:space="preserve">Citi </t>
  </si>
  <si>
    <t>Manuālā mērīšana</t>
  </si>
  <si>
    <t>Paskaidrojums</t>
  </si>
  <si>
    <t>Kontakts virtuvē</t>
  </si>
  <si>
    <t>SEC SILTUMENERĢIJAS DIENASGRĀMATA</t>
  </si>
  <si>
    <t>Kurināmā izmantošana un iekštelpu temperatūra</t>
  </si>
  <si>
    <t>3. Tabulā "Kurināmā izmantošana un iekštelpu temperatūra" ieraksti iekštelpu temperatūru, mēģini temperatūru atzīmēt katru dienu vienā laikā.</t>
  </si>
  <si>
    <t>Palīgtabula ar datiem patēriņa tabulas aizpildīšanai un aprēķiniem</t>
  </si>
  <si>
    <t>Apkures iekārta</t>
  </si>
  <si>
    <t>Lietderības koeficents</t>
  </si>
  <si>
    <t>Kurināmais</t>
  </si>
  <si>
    <t>Kurināmā vērtība</t>
  </si>
  <si>
    <t>Mērvienība</t>
  </si>
  <si>
    <t>Cena</t>
  </si>
  <si>
    <t>krāsns</t>
  </si>
  <si>
    <t>katls</t>
  </si>
  <si>
    <t>koksne</t>
  </si>
  <si>
    <t>eļļa</t>
  </si>
  <si>
    <t>gāze</t>
  </si>
  <si>
    <t>eur/sters</t>
  </si>
  <si>
    <t>SILTUMA ENERĢIJAS (IEKŠĒJĀ KLIMATA) KALKULATORS</t>
  </si>
  <si>
    <t>kWh/sters</t>
  </si>
  <si>
    <t>Apkures avoti</t>
  </si>
  <si>
    <t>Galvenais apkures avots</t>
  </si>
  <si>
    <t>Otrs apkures avots</t>
  </si>
  <si>
    <t>Krāsns</t>
  </si>
  <si>
    <t>Kur. vērtība, kWh/vienība</t>
  </si>
  <si>
    <t>Vienības cena, €</t>
  </si>
  <si>
    <t>Enerģijas aprēķināšanas vienība, €/vienība</t>
  </si>
  <si>
    <t>Šķelda</t>
  </si>
  <si>
    <t>Koksne</t>
  </si>
  <si>
    <t>€/sters</t>
  </si>
  <si>
    <t>KOPĀ MĒNESĪ</t>
  </si>
  <si>
    <r>
      <t>Izmeši CO</t>
    </r>
    <r>
      <rPr>
        <b/>
        <vertAlign val="subscript"/>
        <sz val="12"/>
        <rFont val="Calibri"/>
        <family val="2"/>
        <charset val="186"/>
        <scheme val="minor"/>
      </rPr>
      <t>2</t>
    </r>
    <r>
      <rPr>
        <b/>
        <sz val="12"/>
        <rFont val="Calibri"/>
        <family val="2"/>
        <charset val="186"/>
        <scheme val="minor"/>
      </rPr>
      <t xml:space="preserve"> mēnesī:</t>
    </r>
  </si>
  <si>
    <t>Daudzums</t>
  </si>
  <si>
    <t>Siltumenerģija, kWh</t>
  </si>
  <si>
    <t>Izmaksas, €</t>
  </si>
  <si>
    <r>
      <t>CO</t>
    </r>
    <r>
      <rPr>
        <b/>
        <vertAlign val="subscript"/>
        <sz val="12"/>
        <color theme="1"/>
        <rFont val="Calibri"/>
        <family val="2"/>
        <charset val="186"/>
        <scheme val="minor"/>
      </rPr>
      <t>2</t>
    </r>
    <r>
      <rPr>
        <b/>
        <sz val="12"/>
        <color theme="1"/>
        <rFont val="Calibri"/>
        <family val="2"/>
        <charset val="186"/>
        <scheme val="minor"/>
      </rPr>
      <t xml:space="preserve"> daudzumam gaisā būtu jāpaliek zem 1000 ppm</t>
    </r>
  </si>
  <si>
    <t>Normāls gaisa mitrums ir starp 40-60 %</t>
  </si>
  <si>
    <t>Datums</t>
  </si>
  <si>
    <t>Otrais apkures avots</t>
  </si>
  <si>
    <t>Siltuma enerģija kopā</t>
  </si>
  <si>
    <t>Termometrs</t>
  </si>
  <si>
    <t>Āra temp., °C</t>
  </si>
  <si>
    <t>Gaisa mitrums, rh%</t>
  </si>
  <si>
    <r>
      <t>Iekšas temperatūra, °C</t>
    </r>
    <r>
      <rPr>
        <b/>
        <sz val="9"/>
        <color theme="1"/>
        <rFont val="Calibri"/>
        <family val="2"/>
        <charset val="186"/>
        <scheme val="minor"/>
      </rPr>
      <t xml:space="preserve"> (katru dienu vienā laikā atzīmēta temp.)</t>
    </r>
  </si>
  <si>
    <t>Iegūtā siltumenerģija, kWh</t>
  </si>
  <si>
    <t>Iekšas temp.,  °C</t>
  </si>
  <si>
    <t>Kurināmā (enerģijas) daudzums, kWh/rm</t>
  </si>
  <si>
    <t>Decembris</t>
  </si>
  <si>
    <t>Janvāris</t>
  </si>
  <si>
    <t>Februāris</t>
  </si>
  <si>
    <t>Temperatūrai jābūt komfortablai, apmēram  21-23 °C</t>
  </si>
  <si>
    <t>Iekšējais un ārējais klimats</t>
  </si>
  <si>
    <t xml:space="preserve">              SEC TRANSPORTA ENERĢIJAS DIENASGRĀMATA</t>
  </si>
  <si>
    <t>SEC transporta enerģijas dienasgrāmata ir braucienu reģistrācija ar mērķi noskaidrot savu katras dienas transportam patērēto enerģijas daudzumu. Tabulā ir jāieraksta transporta līdzeklis, degvielas veids un degvielas patēriņš.</t>
  </si>
  <si>
    <t>Kā veikt pārvietošanās izpēti un aizpildīt transporta enerģijas dienasgrāmatu?</t>
  </si>
  <si>
    <t>2. Ieraksti degvielas veidu</t>
  </si>
  <si>
    <t>3. Ieraksti transporta līdzekļa degvielas patēriņu l/100km</t>
  </si>
  <si>
    <t>TRANSPORTA KALKULATORS</t>
  </si>
  <si>
    <t>Transporta līdzekļi</t>
  </si>
  <si>
    <t>Degviela</t>
  </si>
  <si>
    <t>Degvielas patēriņš</t>
  </si>
  <si>
    <t>degvielas patēriņa mērv.</t>
  </si>
  <si>
    <t>Degvielas patēriņš enerģijas mērvienībās, kWh/l</t>
  </si>
  <si>
    <t>Degvielas</t>
  </si>
  <si>
    <t>km/mēnesī</t>
  </si>
  <si>
    <t>l/mēnesī</t>
  </si>
  <si>
    <t>kwh/mēnesī</t>
  </si>
  <si>
    <t>Braucēju skaits</t>
  </si>
  <si>
    <t>Nobraukums pa dienām</t>
  </si>
  <si>
    <t>3. Tabulā aizpildi "Nobraukums pa dienām", ierakstot katras dienas nobraukumu</t>
  </si>
  <si>
    <t>transporta līdzeklis 1</t>
  </si>
  <si>
    <t>transporta līdzeklis 2</t>
  </si>
  <si>
    <t>transporta līdzeklis 3</t>
  </si>
  <si>
    <t>transporta līdzeklis 4</t>
  </si>
  <si>
    <t>automašīna 2</t>
  </si>
  <si>
    <t>automašīna 1</t>
  </si>
  <si>
    <t>velosipēds</t>
  </si>
  <si>
    <t>skolas autobuss</t>
  </si>
  <si>
    <t>benzīns</t>
  </si>
  <si>
    <t>dīzeļdegviela</t>
  </si>
  <si>
    <t>dīzeļdegv.</t>
  </si>
  <si>
    <t>Transporta līdzeklis</t>
  </si>
  <si>
    <t>Degviela, l</t>
  </si>
  <si>
    <t>Enerģija, kWh</t>
  </si>
  <si>
    <r>
      <t xml:space="preserve">Ar SEC siltumenerģijas dienasgrāmatas palīdzību tiek izvērtēts katras dienas siltuma enerģijas patēriņš. Tiek parādīts enerģijas patēriņš atkarībā no ārējās un iekšējās temperatūras. Tāpēc ir jāzin pātērētā kurināmā daudzums un </t>
    </r>
    <r>
      <rPr>
        <b/>
        <sz val="10"/>
        <rFont val="Calibri"/>
        <family val="2"/>
        <charset val="186"/>
        <scheme val="minor"/>
      </rPr>
      <t>kurināmā vērtība</t>
    </r>
    <r>
      <rPr>
        <b/>
        <sz val="10"/>
        <color theme="3" tint="-0.499984740745262"/>
        <rFont val="Calibri"/>
        <family val="2"/>
        <charset val="186"/>
        <scheme val="minor"/>
      </rPr>
      <t>.</t>
    </r>
  </si>
  <si>
    <t>Patēriņa tabula (mērīšanas rezultāti, mērvienība - kWh):</t>
  </si>
  <si>
    <t>PĀRMĒRI!</t>
  </si>
  <si>
    <t>Fēns</t>
  </si>
  <si>
    <t>Dators</t>
  </si>
  <si>
    <t>Wifi-rūteris</t>
  </si>
  <si>
    <t>Mājas kino</t>
  </si>
  <si>
    <t>Televizors</t>
  </si>
  <si>
    <t>Mēneša patēriņš (kWh)</t>
  </si>
  <si>
    <t>Dienas patēriņš (kWh)</t>
  </si>
  <si>
    <t>Izmantošanas laiks, stundas dienā</t>
  </si>
  <si>
    <t>Jauda (W)</t>
  </si>
  <si>
    <t>MEDIJI-, INFORMĀCIJA, SKAISTUMKOPŠANA</t>
  </si>
  <si>
    <t>Tosteris</t>
  </si>
  <si>
    <t>PĀRMĒRI</t>
  </si>
  <si>
    <t>Mikroviļņu krāsns</t>
  </si>
  <si>
    <t>Cepeškrāsns</t>
  </si>
  <si>
    <t>Elektriskā plīts (1 riņķis)</t>
  </si>
  <si>
    <t>Trauku mazgājamā mašīna</t>
  </si>
  <si>
    <t>Ledusskapis</t>
  </si>
  <si>
    <t>VIRTUVES PIEDERUMI</t>
  </si>
  <si>
    <t>Gludeklis</t>
  </si>
  <si>
    <t>Putekļu sūcējs</t>
  </si>
  <si>
    <t>Veļas mašīna</t>
  </si>
  <si>
    <t>Nedēļas patēriņš (kWh)</t>
  </si>
  <si>
    <t>Izmantošanas stundas nedēļā</t>
  </si>
  <si>
    <t>NEDĒĻĀ IZMANTOJAMĀS MĀSAIMNIECĪBAS MAŠĪNAS: veļas mašīna, putekļu sūcējs, gludeklis</t>
  </si>
  <si>
    <t>Gaisa siltuma sūknis</t>
  </si>
  <si>
    <t>Boilers</t>
  </si>
  <si>
    <t>BOILERS UN KONDICONIERIS  u.c. stacionārās iekārtas</t>
  </si>
  <si>
    <t>LED spuldzes</t>
  </si>
  <si>
    <t>Luminiscējošās- un halogēnspuldzes</t>
  </si>
  <si>
    <t>Kvēlspuldzes</t>
  </si>
  <si>
    <t>APGAISMOJUMS</t>
  </si>
  <si>
    <t>Vidējie izdevumi mēnesī (€)</t>
  </si>
  <si>
    <t>Vidējais patēriņš mēnesī (kWh)</t>
  </si>
  <si>
    <r>
      <t>CO</t>
    </r>
    <r>
      <rPr>
        <vertAlign val="subscript"/>
        <sz val="11"/>
        <color theme="1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 xml:space="preserve"> izmeši kg</t>
    </r>
  </si>
  <si>
    <t>Elektrības rēķins kopā €</t>
  </si>
  <si>
    <t>Mēneša patēriņš kopā kWh</t>
  </si>
  <si>
    <t>Tarifs €/kWh</t>
  </si>
  <si>
    <t>ELEKTRĪBAS KALKULATORS</t>
  </si>
  <si>
    <t xml:space="preserve">Enerģijas kalkulators parāda, ka ūdens uzvārīšanai priekš tējas vai kafijas 0,6 kWh dienas patēriņš un 18 kWh mēneša patēriņš kopā veido €2,16 no Jūsu elektrības rēķina. </t>
  </si>
  <si>
    <t>Ūdens vārītājs</t>
  </si>
  <si>
    <t>Izdevumi par iekārtas patēriņu mēnesī (€)</t>
  </si>
  <si>
    <t>Cik reizes dienā</t>
  </si>
  <si>
    <t xml:space="preserve">Izmantošanas laiks n stundas </t>
  </si>
  <si>
    <t>Iekārta</t>
  </si>
  <si>
    <t>Piemēram, ja Tu izmanto 2000W ūdens vārāmo krūzi 3 minūtes jeb 0,05 studas vienā reizē, 6 reizes dienā, aizpildi iedaļas sekojoši:</t>
  </si>
  <si>
    <t xml:space="preserve">4. Ja tev mājās ir  vairākas viena veida elekroiekārtas, piemēram televizori vai datori, ieraksti tos tabulā atsevišķi, piemēram televizors Samsung, televizors Philips. </t>
  </si>
  <si>
    <t>3. Trešajā rūtī ieraksti katras dienas vai iknedēļas izmantošanas laiku stundās, vajadzības gadījumā precīzāk arī stundas desmitdaļās.</t>
  </si>
  <si>
    <t xml:space="preserve">1. Ieraksti labajā pusē tarifa rūtī savu elektrības tarifu €/kWh (mēneša elektrības rēķins/patērētais daudzums). </t>
  </si>
  <si>
    <t>Kā izmantot enerģijas kalkulatoru? Aizpildi BALTĀS rūtis!</t>
  </si>
  <si>
    <t>SEC elektrības kalkulatora mērķis ir aprēķinu ceļā, pamatojoties uz jaudu un izmantošanas laiku, noskaidrot mājsaimniecības elektroiekārtu enerģijas patēriņu vienā dienā un mēnesī, kā arī kāds ir patēriņš dažādās izmantošanas jomās.</t>
  </si>
  <si>
    <t>SEC MĀJU ENERĢIJAS KALKULATORS</t>
  </si>
  <si>
    <t>Meteostacija,
 LVĢMC</t>
  </si>
  <si>
    <t>Iekšējā klimata datu logeris</t>
  </si>
  <si>
    <t>Ūdens vārītājs, 
tējkanna</t>
  </si>
  <si>
    <t xml:space="preserve">5. Precizē jaudīgāku elektroiekārtu stundas patēriņu ar jaudas mērītāju, vai mēri to ar Gdog sistēmu. </t>
  </si>
  <si>
    <t xml:space="preserve">2. No kreisās puses otrajā rūtī ieraksti elektroiekārtas jaudu (W). Sameklē šo skaitli uz iekārtas "apakšas", lietošanas pamācībā vai ierakstot google iekārtas marku. </t>
  </si>
  <si>
    <t>Ar SEC eletrības dienasgrāmatas palīdzību iespējams ar stundas precizitāti sekot savam enerģijas patēriņam, parādīt eletrības patēriņu diennakts griezumā un arī nedēļas laikā.  Lai to izdarītu ir savstarpēji jāsaista dati eletrības rēķinā/nolasījumā, Gdog reģistrētie dati un papildus jaudas mērītāju dati.</t>
  </si>
  <si>
    <t>1. Ieraksti tabulā (līdz četriem) visvairāk izmantojamos transporta līdzekļus. Divi pirmie transporta līdzekļi - automašīnas.</t>
  </si>
  <si>
    <t xml:space="preserve">1. Sadales skapī pie lielāko patērētāju/patērētāju grupu fāzes vadiem pievieno G-Dog amperstangas </t>
  </si>
  <si>
    <t>Elektroenerģijas konta rādījumi</t>
  </si>
  <si>
    <t xml:space="preserve">3. Ielogojies savā elektroenerģijas piegādātāja kontā un nolasi tekošā mēneša CSV formāta tabulu.  </t>
  </si>
  <si>
    <t>G-Dog mēriekārtas ieeju apraksts (ieraksti atbilstoši pieslēgtajām ierīcēm)</t>
  </si>
  <si>
    <t>Patērētā enerģija</t>
  </si>
  <si>
    <t>Kā veikt siltuma enerģijas patēriņa novērojumus un aizpildīt dienasgrāmatu?</t>
  </si>
  <si>
    <t>1. Ieraksti apkures avotus, to lietderības koeficentu, kurināmā veidu (centrālapkures gadījumā tikai apkures avotu) un izdevumus eiro uz kurināmā apjomu vai enerģijas vienību (centrālapkures gadījumā).</t>
  </si>
  <si>
    <t>2. Katru dienu ieraksti datus tabulā "Kurināmā izmantošana un iekštelpu temperatūra". Centrālapkures gadījumā datus ievadi katra jauna mēneša sākumā.</t>
  </si>
  <si>
    <r>
      <t xml:space="preserve">4. Iekšējā klimata un ārējās temperatūras dati tiek </t>
    </r>
    <r>
      <rPr>
        <sz val="12"/>
        <rFont val="Calibri"/>
        <family val="2"/>
        <charset val="186"/>
        <scheme val="minor"/>
      </rPr>
      <t>iegūti no mēriekārtas un meteostacijas datiem</t>
    </r>
    <r>
      <rPr>
        <sz val="12"/>
        <color theme="3" tint="-0.499984740745262"/>
        <rFont val="Calibri"/>
        <family val="2"/>
        <charset val="186"/>
        <scheme val="minor"/>
      </rPr>
      <t>.</t>
    </r>
  </si>
  <si>
    <r>
      <t xml:space="preserve">*Centrālapkures gadījumā par lietderības koeficentu pieņemsim </t>
    </r>
    <r>
      <rPr>
        <b/>
        <sz val="12"/>
        <color theme="3" tint="-0.499984740745262"/>
        <rFont val="Calibri"/>
        <family val="2"/>
        <charset val="186"/>
        <scheme val="minor"/>
      </rPr>
      <t>1</t>
    </r>
    <r>
      <rPr>
        <sz val="12"/>
        <color theme="3" tint="-0.499984740745262"/>
        <rFont val="Calibri"/>
        <family val="2"/>
        <charset val="186"/>
        <scheme val="minor"/>
      </rPr>
      <t>. Centrālapkurē vispārēji ir pieņemts par enerģijas mērvienību izmantot MWh (1 MWh = 1000 kWh,  ja 1MWh ir  60 eiro, tad 1 kWh ir 0,06 €).</t>
    </r>
  </si>
  <si>
    <t>Centrālapkure</t>
  </si>
  <si>
    <t>l/100km/cilv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</si>
</sst>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28"/>
      <color theme="1"/>
      <name val="Calibri"/>
      <family val="2"/>
      <charset val="186"/>
      <scheme val="minor"/>
    </font>
    <font>
      <sz val="14"/>
      <color rgb="FFC00000"/>
      <name val="Calibri"/>
      <family val="2"/>
      <charset val="186"/>
      <scheme val="minor"/>
    </font>
    <font>
      <b/>
      <sz val="10"/>
      <color theme="3" tint="-0.499984740745262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u/>
      <sz val="10"/>
      <color theme="3" tint="-0.499984740745262"/>
      <name val="Calibri"/>
      <family val="2"/>
      <charset val="186"/>
      <scheme val="minor"/>
    </font>
    <font>
      <sz val="10"/>
      <color theme="3" tint="-0.499984740745262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color theme="3" tint="-0.499984740745262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b/>
      <vertAlign val="subscript"/>
      <sz val="11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color theme="3" tint="-0.499984740745262"/>
      <name val="Calibri"/>
      <family val="2"/>
      <charset val="186"/>
      <scheme val="minor"/>
    </font>
    <font>
      <b/>
      <sz val="12"/>
      <color theme="3" tint="-0.499984740745262"/>
      <name val="Calibri"/>
      <family val="2"/>
      <charset val="186"/>
      <scheme val="minor"/>
    </font>
    <font>
      <b/>
      <u/>
      <sz val="12"/>
      <color theme="3" tint="-0.499984740745262"/>
      <name val="Calibri"/>
      <family val="2"/>
      <charset val="186"/>
      <scheme val="minor"/>
    </font>
    <font>
      <b/>
      <vertAlign val="subscript"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theme="3" tint="-0.499984740745262"/>
      <name val="Calibri"/>
      <family val="2"/>
      <charset val="186"/>
      <scheme val="minor"/>
    </font>
    <font>
      <b/>
      <vertAlign val="subscript"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charset val="186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2" borderId="1"/>
    <xf numFmtId="0" fontId="11" fillId="0" borderId="0"/>
  </cellStyleXfs>
  <cellXfs count="544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17" fontId="18" fillId="6" borderId="0" xfId="0" applyNumberFormat="1" applyFont="1" applyFill="1" applyBorder="1" applyAlignment="1">
      <alignment horizontal="left"/>
    </xf>
    <xf numFmtId="17" fontId="18" fillId="6" borderId="8" xfId="0" applyNumberFormat="1" applyFont="1" applyFill="1" applyBorder="1" applyAlignment="1">
      <alignment horizontal="left"/>
    </xf>
    <xf numFmtId="0" fontId="0" fillId="0" borderId="0" xfId="0" applyAlignment="1">
      <alignment vertical="top"/>
    </xf>
    <xf numFmtId="0" fontId="14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0" fontId="0" fillId="6" borderId="0" xfId="0" applyFill="1"/>
    <xf numFmtId="0" fontId="13" fillId="7" borderId="0" xfId="0" applyFont="1" applyFill="1" applyAlignment="1">
      <alignment horizontal="center"/>
    </xf>
    <xf numFmtId="0" fontId="0" fillId="6" borderId="0" xfId="0" applyFont="1" applyFill="1" applyAlignment="1">
      <alignment horizontal="left"/>
    </xf>
    <xf numFmtId="0" fontId="19" fillId="6" borderId="0" xfId="0" applyFont="1" applyFill="1" applyAlignment="1">
      <alignment horizontal="left"/>
    </xf>
    <xf numFmtId="2" fontId="14" fillId="5" borderId="0" xfId="0" applyNumberFormat="1" applyFont="1" applyFill="1" applyAlignment="1">
      <alignment horizontal="center"/>
    </xf>
    <xf numFmtId="2" fontId="20" fillId="8" borderId="0" xfId="0" applyNumberFormat="1" applyFont="1" applyFill="1" applyAlignment="1">
      <alignment horizontal="center"/>
    </xf>
    <xf numFmtId="0" fontId="16" fillId="2" borderId="9" xfId="0" applyFont="1" applyFill="1" applyBorder="1"/>
    <xf numFmtId="1" fontId="16" fillId="9" borderId="0" xfId="0" applyNumberFormat="1" applyFont="1" applyFill="1" applyAlignment="1">
      <alignment horizontal="center"/>
    </xf>
    <xf numFmtId="0" fontId="21" fillId="9" borderId="0" xfId="0" applyFont="1" applyFill="1" applyAlignment="1">
      <alignment horizontal="right"/>
    </xf>
    <xf numFmtId="0" fontId="22" fillId="0" borderId="0" xfId="0" applyFont="1"/>
    <xf numFmtId="0" fontId="27" fillId="10" borderId="0" xfId="0" applyFont="1" applyFill="1" applyBorder="1" applyAlignment="1">
      <alignment horizontal="center" wrapText="1"/>
    </xf>
    <xf numFmtId="2" fontId="28" fillId="3" borderId="21" xfId="0" applyNumberFormat="1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 wrapText="1"/>
    </xf>
    <xf numFmtId="2" fontId="27" fillId="16" borderId="21" xfId="0" applyNumberFormat="1" applyFont="1" applyFill="1" applyBorder="1" applyAlignment="1">
      <alignment horizontal="center" wrapText="1"/>
    </xf>
    <xf numFmtId="0" fontId="27" fillId="18" borderId="0" xfId="0" applyFont="1" applyFill="1" applyBorder="1" applyAlignment="1">
      <alignment horizontal="center" wrapText="1"/>
    </xf>
    <xf numFmtId="0" fontId="27" fillId="11" borderId="0" xfId="0" applyFont="1" applyFill="1" applyBorder="1" applyAlignment="1">
      <alignment horizontal="center" wrapText="1"/>
    </xf>
    <xf numFmtId="2" fontId="27" fillId="23" borderId="40" xfId="0" applyNumberFormat="1" applyFont="1" applyFill="1" applyBorder="1" applyAlignment="1">
      <alignment horizontal="center" wrapText="1"/>
    </xf>
    <xf numFmtId="2" fontId="27" fillId="26" borderId="17" xfId="0" applyNumberFormat="1" applyFont="1" applyFill="1" applyBorder="1" applyAlignment="1">
      <alignment horizontal="center"/>
    </xf>
    <xf numFmtId="2" fontId="27" fillId="24" borderId="17" xfId="0" applyNumberFormat="1" applyFont="1" applyFill="1" applyBorder="1" applyAlignment="1">
      <alignment horizontal="center"/>
    </xf>
    <xf numFmtId="2" fontId="27" fillId="23" borderId="18" xfId="0" applyNumberFormat="1" applyFont="1" applyFill="1" applyBorder="1" applyAlignment="1">
      <alignment horizontal="center" wrapText="1"/>
    </xf>
    <xf numFmtId="0" fontId="24" fillId="23" borderId="36" xfId="0" applyFont="1" applyFill="1" applyBorder="1" applyAlignment="1">
      <alignment horizontal="center" vertical="center"/>
    </xf>
    <xf numFmtId="2" fontId="27" fillId="24" borderId="18" xfId="0" applyNumberFormat="1" applyFont="1" applyFill="1" applyBorder="1" applyAlignment="1">
      <alignment horizontal="center" wrapText="1"/>
    </xf>
    <xf numFmtId="0" fontId="24" fillId="24" borderId="36" xfId="0" applyFont="1" applyFill="1" applyBorder="1" applyAlignment="1">
      <alignment horizontal="center" vertical="center"/>
    </xf>
    <xf numFmtId="2" fontId="27" fillId="21" borderId="18" xfId="0" applyNumberFormat="1" applyFont="1" applyFill="1" applyBorder="1" applyAlignment="1">
      <alignment horizontal="center" wrapText="1"/>
    </xf>
    <xf numFmtId="0" fontId="24" fillId="21" borderId="36" xfId="0" applyFont="1" applyFill="1" applyBorder="1" applyAlignment="1">
      <alignment horizontal="center" vertical="center"/>
    </xf>
    <xf numFmtId="2" fontId="27" fillId="20" borderId="18" xfId="0" applyNumberFormat="1" applyFont="1" applyFill="1" applyBorder="1" applyAlignment="1">
      <alignment horizontal="center" wrapText="1"/>
    </xf>
    <xf numFmtId="0" fontId="24" fillId="20" borderId="36" xfId="0" applyFont="1" applyFill="1" applyBorder="1" applyAlignment="1">
      <alignment horizontal="center" vertical="center"/>
    </xf>
    <xf numFmtId="2" fontId="27" fillId="20" borderId="17" xfId="0" applyNumberFormat="1" applyFont="1" applyFill="1" applyBorder="1" applyAlignment="1">
      <alignment horizontal="center"/>
    </xf>
    <xf numFmtId="2" fontId="27" fillId="21" borderId="17" xfId="0" applyNumberFormat="1" applyFont="1" applyFill="1" applyBorder="1" applyAlignment="1">
      <alignment horizontal="center"/>
    </xf>
    <xf numFmtId="2" fontId="27" fillId="26" borderId="18" xfId="0" applyNumberFormat="1" applyFont="1" applyFill="1" applyBorder="1" applyAlignment="1">
      <alignment horizontal="center" wrapText="1"/>
    </xf>
    <xf numFmtId="0" fontId="24" fillId="26" borderId="36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wrapText="1"/>
    </xf>
    <xf numFmtId="0" fontId="36" fillId="10" borderId="0" xfId="0" applyFont="1" applyFill="1" applyBorder="1" applyAlignment="1">
      <alignment horizontal="center"/>
    </xf>
    <xf numFmtId="2" fontId="36" fillId="10" borderId="0" xfId="0" applyNumberFormat="1" applyFont="1" applyFill="1" applyBorder="1" applyAlignment="1">
      <alignment horizontal="center" wrapText="1"/>
    </xf>
    <xf numFmtId="0" fontId="37" fillId="10" borderId="20" xfId="0" applyFont="1" applyFill="1" applyBorder="1"/>
    <xf numFmtId="0" fontId="36" fillId="8" borderId="0" xfId="0" applyFont="1" applyFill="1" applyBorder="1" applyAlignment="1">
      <alignment horizontal="center" wrapText="1"/>
    </xf>
    <xf numFmtId="0" fontId="36" fillId="8" borderId="0" xfId="0" applyFont="1" applyFill="1" applyBorder="1" applyAlignment="1">
      <alignment horizontal="center"/>
    </xf>
    <xf numFmtId="2" fontId="36" fillId="8" borderId="0" xfId="0" applyNumberFormat="1" applyFont="1" applyFill="1" applyBorder="1" applyAlignment="1">
      <alignment horizontal="center" wrapText="1"/>
    </xf>
    <xf numFmtId="0" fontId="36" fillId="18" borderId="0" xfId="0" applyFont="1" applyFill="1" applyBorder="1" applyAlignment="1">
      <alignment horizontal="center" wrapText="1"/>
    </xf>
    <xf numFmtId="0" fontId="36" fillId="18" borderId="0" xfId="0" applyFont="1" applyFill="1" applyBorder="1" applyAlignment="1">
      <alignment horizontal="center"/>
    </xf>
    <xf numFmtId="2" fontId="36" fillId="18" borderId="0" xfId="0" applyNumberFormat="1" applyFont="1" applyFill="1" applyBorder="1" applyAlignment="1">
      <alignment horizontal="center" wrapText="1"/>
    </xf>
    <xf numFmtId="0" fontId="36" fillId="11" borderId="0" xfId="0" applyFont="1" applyFill="1" applyBorder="1" applyAlignment="1">
      <alignment horizontal="center" wrapText="1"/>
    </xf>
    <xf numFmtId="0" fontId="36" fillId="11" borderId="0" xfId="0" applyFont="1" applyFill="1" applyBorder="1" applyAlignment="1">
      <alignment horizontal="center"/>
    </xf>
    <xf numFmtId="2" fontId="36" fillId="11" borderId="0" xfId="0" applyNumberFormat="1" applyFont="1" applyFill="1" applyBorder="1" applyAlignment="1">
      <alignment horizontal="center" wrapText="1"/>
    </xf>
    <xf numFmtId="0" fontId="32" fillId="6" borderId="0" xfId="0" applyFont="1" applyFill="1" applyBorder="1"/>
    <xf numFmtId="0" fontId="33" fillId="6" borderId="0" xfId="0" applyFont="1" applyFill="1" applyBorder="1" applyAlignment="1">
      <alignment vertical="center" wrapText="1"/>
    </xf>
    <xf numFmtId="0" fontId="35" fillId="6" borderId="0" xfId="0" applyFont="1" applyFill="1" applyBorder="1"/>
    <xf numFmtId="0" fontId="24" fillId="6" borderId="0" xfId="0" applyFont="1" applyFill="1" applyBorder="1" applyAlignment="1">
      <alignment horizontal="left" vertical="center" wrapText="1"/>
    </xf>
    <xf numFmtId="0" fontId="26" fillId="6" borderId="0" xfId="0" applyFont="1" applyFill="1" applyBorder="1"/>
    <xf numFmtId="0" fontId="30" fillId="6" borderId="0" xfId="0" applyFont="1" applyFill="1" applyBorder="1" applyAlignment="1">
      <alignment horizontal="left" vertical="top" wrapText="1"/>
    </xf>
    <xf numFmtId="0" fontId="26" fillId="6" borderId="0" xfId="0" applyFont="1" applyFill="1"/>
    <xf numFmtId="0" fontId="34" fillId="6" borderId="0" xfId="0" applyFont="1" applyFill="1" applyBorder="1" applyAlignment="1">
      <alignment vertical="center"/>
    </xf>
    <xf numFmtId="0" fontId="31" fillId="6" borderId="0" xfId="0" applyFont="1" applyFill="1" applyBorder="1" applyAlignment="1">
      <alignment vertical="center"/>
    </xf>
    <xf numFmtId="0" fontId="36" fillId="6" borderId="24" xfId="0" applyFont="1" applyFill="1" applyBorder="1" applyAlignment="1">
      <alignment horizontal="center"/>
    </xf>
    <xf numFmtId="0" fontId="36" fillId="6" borderId="24" xfId="0" applyFont="1" applyFill="1" applyBorder="1" applyAlignment="1">
      <alignment horizontal="left" vertical="top" wrapText="1"/>
    </xf>
    <xf numFmtId="0" fontId="36" fillId="6" borderId="24" xfId="0" applyFont="1" applyFill="1" applyBorder="1" applyAlignment="1">
      <alignment horizontal="center" wrapText="1"/>
    </xf>
    <xf numFmtId="2" fontId="36" fillId="6" borderId="24" xfId="0" applyNumberFormat="1" applyFont="1" applyFill="1" applyBorder="1" applyAlignment="1">
      <alignment horizontal="center" wrapText="1"/>
    </xf>
    <xf numFmtId="0" fontId="37" fillId="6" borderId="24" xfId="0" applyFont="1" applyFill="1" applyBorder="1"/>
    <xf numFmtId="0" fontId="29" fillId="14" borderId="10" xfId="0" applyFont="1" applyFill="1" applyBorder="1" applyAlignment="1">
      <alignment horizontal="center" vertical="top" wrapText="1"/>
    </xf>
    <xf numFmtId="0" fontId="29" fillId="14" borderId="0" xfId="0" applyFont="1" applyFill="1" applyBorder="1" applyAlignment="1">
      <alignment horizontal="center" vertical="top" wrapText="1"/>
    </xf>
    <xf numFmtId="0" fontId="33" fillId="6" borderId="44" xfId="0" applyFont="1" applyFill="1" applyBorder="1" applyAlignment="1">
      <alignment horizontal="center" vertical="top" wrapText="1"/>
    </xf>
    <xf numFmtId="0" fontId="33" fillId="14" borderId="45" xfId="0" applyFont="1" applyFill="1" applyBorder="1" applyAlignment="1">
      <alignment horizontal="center" vertical="top" wrapText="1"/>
    </xf>
    <xf numFmtId="0" fontId="41" fillId="14" borderId="3" xfId="0" applyFont="1" applyFill="1" applyBorder="1" applyAlignment="1">
      <alignment horizontal="center" vertical="top" wrapText="1"/>
    </xf>
    <xf numFmtId="2" fontId="27" fillId="24" borderId="42" xfId="0" applyNumberFormat="1" applyFont="1" applyFill="1" applyBorder="1" applyAlignment="1">
      <alignment horizontal="center" vertical="center" wrapText="1"/>
    </xf>
    <xf numFmtId="2" fontId="27" fillId="24" borderId="14" xfId="0" applyNumberFormat="1" applyFont="1" applyFill="1" applyBorder="1" applyAlignment="1">
      <alignment horizontal="center" vertical="center"/>
    </xf>
    <xf numFmtId="1" fontId="27" fillId="22" borderId="3" xfId="0" applyNumberFormat="1" applyFont="1" applyFill="1" applyBorder="1" applyAlignment="1">
      <alignment horizontal="center" vertical="center"/>
    </xf>
    <xf numFmtId="0" fontId="40" fillId="12" borderId="0" xfId="2" applyFont="1" applyFill="1" applyBorder="1" applyAlignment="1">
      <alignment horizontal="left" vertical="center"/>
    </xf>
    <xf numFmtId="0" fontId="40" fillId="12" borderId="0" xfId="2" applyFont="1" applyFill="1" applyBorder="1" applyAlignment="1">
      <alignment horizontal="right" vertical="center"/>
    </xf>
    <xf numFmtId="1" fontId="40" fillId="12" borderId="0" xfId="2" applyNumberFormat="1" applyFont="1" applyFill="1" applyBorder="1" applyAlignment="1">
      <alignment horizontal="right" vertical="center"/>
    </xf>
    <xf numFmtId="0" fontId="40" fillId="6" borderId="0" xfId="2" applyFont="1" applyFill="1" applyBorder="1" applyAlignment="1">
      <alignment horizontal="right" vertical="center"/>
    </xf>
    <xf numFmtId="0" fontId="11" fillId="0" borderId="0" xfId="2"/>
    <xf numFmtId="0" fontId="31" fillId="6" borderId="0" xfId="2" applyFont="1" applyFill="1" applyBorder="1" applyAlignment="1">
      <alignment horizontal="left" vertical="center" wrapText="1"/>
    </xf>
    <xf numFmtId="0" fontId="32" fillId="6" borderId="0" xfId="2" applyFont="1" applyFill="1" applyBorder="1"/>
    <xf numFmtId="1" fontId="31" fillId="6" borderId="0" xfId="2" applyNumberFormat="1" applyFont="1" applyFill="1" applyBorder="1" applyAlignment="1">
      <alignment horizontal="left" vertical="center" wrapText="1"/>
    </xf>
    <xf numFmtId="0" fontId="33" fillId="6" borderId="0" xfId="2" applyFont="1" applyFill="1" applyBorder="1" applyAlignment="1">
      <alignment vertical="center" wrapText="1"/>
    </xf>
    <xf numFmtId="0" fontId="34" fillId="6" borderId="0" xfId="2" applyFont="1" applyFill="1" applyBorder="1" applyAlignment="1">
      <alignment vertical="center"/>
    </xf>
    <xf numFmtId="0" fontId="31" fillId="6" borderId="0" xfId="2" applyFont="1" applyFill="1" applyBorder="1" applyAlignment="1">
      <alignment vertical="center"/>
    </xf>
    <xf numFmtId="1" fontId="31" fillId="6" borderId="0" xfId="2" applyNumberFormat="1" applyFont="1" applyFill="1" applyBorder="1" applyAlignment="1">
      <alignment vertical="center"/>
    </xf>
    <xf numFmtId="0" fontId="35" fillId="6" borderId="0" xfId="2" applyFont="1" applyFill="1" applyBorder="1"/>
    <xf numFmtId="0" fontId="38" fillId="6" borderId="0" xfId="2" applyFont="1" applyFill="1" applyBorder="1" applyAlignment="1">
      <alignment vertical="center"/>
    </xf>
    <xf numFmtId="1" fontId="38" fillId="6" borderId="0" xfId="2" applyNumberFormat="1" applyFont="1" applyFill="1" applyBorder="1" applyAlignment="1">
      <alignment vertical="center"/>
    </xf>
    <xf numFmtId="1" fontId="11" fillId="0" borderId="0" xfId="2" applyNumberFormat="1"/>
    <xf numFmtId="0" fontId="36" fillId="0" borderId="0" xfId="2" applyFont="1"/>
    <xf numFmtId="0" fontId="27" fillId="0" borderId="0" xfId="2" applyFont="1"/>
    <xf numFmtId="2" fontId="11" fillId="0" borderId="0" xfId="2" applyNumberFormat="1" applyAlignment="1">
      <alignment horizontal="left"/>
    </xf>
    <xf numFmtId="2" fontId="11" fillId="0" borderId="0" xfId="2" applyNumberFormat="1"/>
    <xf numFmtId="2" fontId="11" fillId="0" borderId="0" xfId="2" applyNumberFormat="1" applyFont="1" applyAlignment="1">
      <alignment horizontal="left"/>
    </xf>
    <xf numFmtId="2" fontId="27" fillId="0" borderId="0" xfId="2" applyNumberFormat="1" applyFont="1"/>
    <xf numFmtId="0" fontId="25" fillId="14" borderId="0" xfId="0" applyFont="1" applyFill="1" applyBorder="1" applyAlignment="1">
      <alignment horizontal="center" vertical="center"/>
    </xf>
    <xf numFmtId="0" fontId="25" fillId="14" borderId="0" xfId="0" applyFont="1" applyFill="1" applyBorder="1" applyAlignment="1">
      <alignment horizontal="center" vertical="top" wrapText="1"/>
    </xf>
    <xf numFmtId="1" fontId="11" fillId="19" borderId="0" xfId="2" applyNumberFormat="1" applyFill="1"/>
    <xf numFmtId="2" fontId="10" fillId="19" borderId="0" xfId="2" applyNumberFormat="1" applyFont="1" applyFill="1" applyAlignment="1">
      <alignment horizontal="left"/>
    </xf>
    <xf numFmtId="0" fontId="11" fillId="19" borderId="0" xfId="2" applyFill="1"/>
    <xf numFmtId="0" fontId="10" fillId="19" borderId="0" xfId="2" applyFont="1" applyFill="1"/>
    <xf numFmtId="2" fontId="11" fillId="19" borderId="0" xfId="2" applyNumberFormat="1" applyFill="1" applyAlignment="1">
      <alignment horizontal="left"/>
    </xf>
    <xf numFmtId="2" fontId="11" fillId="19" borderId="0" xfId="2" applyNumberFormat="1" applyFill="1"/>
    <xf numFmtId="0" fontId="11" fillId="17" borderId="0" xfId="2" applyFill="1"/>
    <xf numFmtId="0" fontId="10" fillId="17" borderId="0" xfId="2" applyFont="1" applyFill="1"/>
    <xf numFmtId="1" fontId="11" fillId="17" borderId="0" xfId="2" applyNumberFormat="1" applyFill="1"/>
    <xf numFmtId="2" fontId="10" fillId="17" borderId="0" xfId="2" applyNumberFormat="1" applyFont="1" applyFill="1" applyAlignment="1">
      <alignment horizontal="left"/>
    </xf>
    <xf numFmtId="2" fontId="11" fillId="17" borderId="0" xfId="2" applyNumberFormat="1" applyFill="1"/>
    <xf numFmtId="0" fontId="11" fillId="27" borderId="0" xfId="2" applyFill="1"/>
    <xf numFmtId="0" fontId="10" fillId="27" borderId="0" xfId="2" applyFont="1" applyFill="1"/>
    <xf numFmtId="1" fontId="11" fillId="27" borderId="0" xfId="2" applyNumberFormat="1" applyFill="1"/>
    <xf numFmtId="2" fontId="10" fillId="27" borderId="0" xfId="2" applyNumberFormat="1" applyFont="1" applyFill="1" applyAlignment="1">
      <alignment horizontal="left"/>
    </xf>
    <xf numFmtId="2" fontId="11" fillId="27" borderId="0" xfId="2" applyNumberFormat="1" applyFill="1" applyAlignment="1">
      <alignment horizontal="left"/>
    </xf>
    <xf numFmtId="2" fontId="11" fillId="27" borderId="0" xfId="2" applyNumberFormat="1" applyFill="1"/>
    <xf numFmtId="0" fontId="11" fillId="29" borderId="0" xfId="2" applyFill="1"/>
    <xf numFmtId="0" fontId="10" fillId="29" borderId="0" xfId="2" applyFont="1" applyFill="1"/>
    <xf numFmtId="1" fontId="11" fillId="29" borderId="0" xfId="2" applyNumberFormat="1" applyFill="1"/>
    <xf numFmtId="2" fontId="10" fillId="29" borderId="0" xfId="2" applyNumberFormat="1" applyFont="1" applyFill="1" applyAlignment="1">
      <alignment horizontal="left"/>
    </xf>
    <xf numFmtId="2" fontId="11" fillId="29" borderId="0" xfId="2" applyNumberFormat="1" applyFill="1" applyAlignment="1">
      <alignment horizontal="left"/>
    </xf>
    <xf numFmtId="2" fontId="11" fillId="29" borderId="0" xfId="2" applyNumberFormat="1" applyFill="1"/>
    <xf numFmtId="2" fontId="11" fillId="0" borderId="1" xfId="2" applyNumberFormat="1" applyFill="1" applyBorder="1" applyAlignment="1">
      <alignment horizontal="left"/>
    </xf>
    <xf numFmtId="2" fontId="9" fillId="17" borderId="0" xfId="2" applyNumberFormat="1" applyFont="1" applyFill="1" applyAlignment="1">
      <alignment horizontal="left"/>
    </xf>
    <xf numFmtId="0" fontId="9" fillId="0" borderId="0" xfId="2" applyFont="1"/>
    <xf numFmtId="0" fontId="45" fillId="6" borderId="0" xfId="2" applyFont="1" applyFill="1" applyBorder="1" applyAlignment="1">
      <alignment horizontal="left" vertical="center" wrapText="1"/>
    </xf>
    <xf numFmtId="1" fontId="45" fillId="6" borderId="0" xfId="2" applyNumberFormat="1" applyFont="1" applyFill="1" applyBorder="1" applyAlignment="1">
      <alignment horizontal="left" vertical="center" wrapText="1"/>
    </xf>
    <xf numFmtId="0" fontId="25" fillId="6" borderId="0" xfId="2" applyFont="1" applyFill="1" applyBorder="1" applyAlignment="1">
      <alignment vertical="center" wrapText="1"/>
    </xf>
    <xf numFmtId="0" fontId="46" fillId="6" borderId="0" xfId="2" applyFont="1" applyFill="1" applyBorder="1" applyAlignment="1">
      <alignment vertical="center"/>
    </xf>
    <xf numFmtId="0" fontId="45" fillId="6" borderId="0" xfId="2" applyFont="1" applyFill="1" applyBorder="1" applyAlignment="1">
      <alignment vertical="center"/>
    </xf>
    <xf numFmtId="1" fontId="45" fillId="6" borderId="0" xfId="2" applyNumberFormat="1" applyFont="1" applyFill="1" applyBorder="1" applyAlignment="1">
      <alignment vertical="center"/>
    </xf>
    <xf numFmtId="0" fontId="44" fillId="6" borderId="0" xfId="2" applyFont="1" applyFill="1" applyBorder="1"/>
    <xf numFmtId="0" fontId="44" fillId="6" borderId="0" xfId="2" applyFont="1" applyFill="1" applyBorder="1" applyAlignment="1">
      <alignment vertical="center"/>
    </xf>
    <xf numFmtId="1" fontId="44" fillId="6" borderId="0" xfId="2" applyNumberFormat="1" applyFont="1" applyFill="1" applyBorder="1" applyAlignment="1">
      <alignment vertical="center"/>
    </xf>
    <xf numFmtId="0" fontId="26" fillId="0" borderId="47" xfId="0" applyFont="1" applyFill="1" applyBorder="1" applyAlignment="1">
      <alignment horizontal="center" vertical="center"/>
    </xf>
    <xf numFmtId="2" fontId="43" fillId="14" borderId="0" xfId="0" applyNumberFormat="1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center" vertical="center"/>
    </xf>
    <xf numFmtId="2" fontId="43" fillId="27" borderId="51" xfId="0" applyNumberFormat="1" applyFont="1" applyFill="1" applyBorder="1" applyAlignment="1">
      <alignment horizontal="center" vertical="center" wrapText="1"/>
    </xf>
    <xf numFmtId="0" fontId="11" fillId="0" borderId="1" xfId="2" applyBorder="1"/>
    <xf numFmtId="0" fontId="29" fillId="14" borderId="11" xfId="0" applyFont="1" applyFill="1" applyBorder="1" applyAlignment="1">
      <alignment horizontal="center" vertical="top" wrapText="1"/>
    </xf>
    <xf numFmtId="0" fontId="29" fillId="14" borderId="20" xfId="0" applyFont="1" applyFill="1" applyBorder="1" applyAlignment="1">
      <alignment horizontal="center" vertical="top" wrapText="1"/>
    </xf>
    <xf numFmtId="0" fontId="25" fillId="14" borderId="1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16" xfId="0" applyFont="1" applyFill="1" applyBorder="1" applyAlignment="1">
      <alignment vertical="center"/>
    </xf>
    <xf numFmtId="0" fontId="25" fillId="14" borderId="12" xfId="0" applyFont="1" applyFill="1" applyBorder="1" applyAlignment="1">
      <alignment vertical="center"/>
    </xf>
    <xf numFmtId="0" fontId="31" fillId="6" borderId="0" xfId="2" applyFont="1" applyFill="1" applyBorder="1" applyAlignment="1">
      <alignment horizontal="left" vertical="center" wrapText="1"/>
    </xf>
    <xf numFmtId="0" fontId="38" fillId="6" borderId="0" xfId="2" applyFont="1" applyFill="1" applyBorder="1" applyAlignment="1">
      <alignment horizontal="left" vertical="center" wrapText="1"/>
    </xf>
    <xf numFmtId="0" fontId="44" fillId="6" borderId="0" xfId="2" applyFont="1" applyFill="1" applyBorder="1" applyAlignment="1">
      <alignment horizontal="left" vertical="center" wrapText="1"/>
    </xf>
    <xf numFmtId="0" fontId="11" fillId="0" borderId="0" xfId="2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38" fillId="6" borderId="0" xfId="2" applyFont="1" applyFill="1" applyBorder="1" applyAlignment="1">
      <alignment vertical="center" wrapText="1"/>
    </xf>
    <xf numFmtId="0" fontId="8" fillId="0" borderId="0" xfId="2" applyFont="1"/>
    <xf numFmtId="0" fontId="27" fillId="0" borderId="1" xfId="2" applyFont="1" applyBorder="1"/>
    <xf numFmtId="0" fontId="51" fillId="6" borderId="0" xfId="2" applyFont="1" applyFill="1" applyBorder="1" applyAlignment="1">
      <alignment vertical="center"/>
    </xf>
    <xf numFmtId="1" fontId="11" fillId="0" borderId="1" xfId="2" applyNumberFormat="1" applyBorder="1" applyAlignment="1">
      <alignment horizontal="center" vertical="center"/>
    </xf>
    <xf numFmtId="0" fontId="49" fillId="27" borderId="1" xfId="2" applyFont="1" applyFill="1" applyBorder="1" applyAlignment="1">
      <alignment horizontal="center" vertical="center"/>
    </xf>
    <xf numFmtId="0" fontId="49" fillId="22" borderId="1" xfId="2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36" fillId="0" borderId="1" xfId="2" applyFont="1" applyBorder="1" applyAlignment="1">
      <alignment horizontal="center" vertical="center"/>
    </xf>
    <xf numFmtId="1" fontId="36" fillId="0" borderId="1" xfId="2" applyNumberFormat="1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49" fillId="0" borderId="1" xfId="2" applyFont="1" applyBorder="1" applyAlignment="1">
      <alignment horizontal="center" vertical="center"/>
    </xf>
    <xf numFmtId="0" fontId="11" fillId="0" borderId="0" xfId="2" applyFill="1"/>
    <xf numFmtId="0" fontId="9" fillId="0" borderId="1" xfId="2" applyFont="1" applyFill="1" applyBorder="1" applyAlignment="1">
      <alignment horizontal="center" vertical="center"/>
    </xf>
    <xf numFmtId="0" fontId="11" fillId="0" borderId="54" xfId="2" applyFill="1" applyBorder="1" applyAlignment="1">
      <alignment horizontal="center" vertical="center"/>
    </xf>
    <xf numFmtId="1" fontId="11" fillId="0" borderId="56" xfId="2" applyNumberFormat="1" applyFill="1" applyBorder="1" applyAlignment="1">
      <alignment horizontal="center" vertical="center"/>
    </xf>
    <xf numFmtId="0" fontId="11" fillId="0" borderId="60" xfId="2" applyFill="1" applyBorder="1" applyAlignment="1">
      <alignment horizontal="center" vertical="center"/>
    </xf>
    <xf numFmtId="1" fontId="11" fillId="0" borderId="61" xfId="2" applyNumberFormat="1" applyFill="1" applyBorder="1" applyAlignment="1">
      <alignment horizontal="center" vertical="center"/>
    </xf>
    <xf numFmtId="0" fontId="11" fillId="0" borderId="57" xfId="2" applyFill="1" applyBorder="1" applyAlignment="1">
      <alignment horizontal="center" vertical="center"/>
    </xf>
    <xf numFmtId="1" fontId="11" fillId="0" borderId="59" xfId="2" applyNumberFormat="1" applyFill="1" applyBorder="1" applyAlignment="1">
      <alignment horizontal="center" vertical="center"/>
    </xf>
    <xf numFmtId="2" fontId="11" fillId="0" borderId="54" xfId="2" applyNumberFormat="1" applyFill="1" applyBorder="1" applyAlignment="1">
      <alignment horizontal="center" vertical="center"/>
    </xf>
    <xf numFmtId="2" fontId="11" fillId="19" borderId="7" xfId="2" applyNumberFormat="1" applyFill="1" applyBorder="1" applyAlignment="1">
      <alignment horizontal="center" vertical="center"/>
    </xf>
    <xf numFmtId="2" fontId="11" fillId="19" borderId="48" xfId="2" applyNumberFormat="1" applyFill="1" applyBorder="1" applyAlignment="1">
      <alignment horizontal="center" vertical="center"/>
    </xf>
    <xf numFmtId="2" fontId="11" fillId="0" borderId="60" xfId="2" applyNumberFormat="1" applyFill="1" applyBorder="1" applyAlignment="1">
      <alignment horizontal="center" vertical="center"/>
    </xf>
    <xf numFmtId="2" fontId="11" fillId="19" borderId="0" xfId="2" applyNumberFormat="1" applyFill="1" applyBorder="1" applyAlignment="1">
      <alignment horizontal="center" vertical="center"/>
    </xf>
    <xf numFmtId="2" fontId="11" fillId="19" borderId="49" xfId="2" applyNumberFormat="1" applyFill="1" applyBorder="1" applyAlignment="1">
      <alignment horizontal="center" vertical="center"/>
    </xf>
    <xf numFmtId="2" fontId="11" fillId="0" borderId="57" xfId="2" applyNumberFormat="1" applyFill="1" applyBorder="1" applyAlignment="1">
      <alignment horizontal="center" vertical="center"/>
    </xf>
    <xf numFmtId="2" fontId="11" fillId="19" borderId="50" xfId="2" applyNumberFormat="1" applyFill="1" applyBorder="1" applyAlignment="1">
      <alignment horizontal="center" vertical="center"/>
    </xf>
    <xf numFmtId="2" fontId="11" fillId="19" borderId="51" xfId="2" applyNumberFormat="1" applyFill="1" applyBorder="1" applyAlignment="1">
      <alignment horizontal="center" vertical="center"/>
    </xf>
    <xf numFmtId="2" fontId="11" fillId="27" borderId="7" xfId="2" applyNumberFormat="1" applyFill="1" applyBorder="1" applyAlignment="1">
      <alignment horizontal="center" vertical="center"/>
    </xf>
    <xf numFmtId="2" fontId="11" fillId="27" borderId="48" xfId="2" applyNumberFormat="1" applyFill="1" applyBorder="1" applyAlignment="1">
      <alignment horizontal="center" vertical="center"/>
    </xf>
    <xf numFmtId="2" fontId="11" fillId="27" borderId="0" xfId="2" applyNumberFormat="1" applyFill="1" applyBorder="1" applyAlignment="1">
      <alignment horizontal="center" vertical="center"/>
    </xf>
    <xf numFmtId="2" fontId="11" fillId="27" borderId="49" xfId="2" applyNumberFormat="1" applyFill="1" applyBorder="1" applyAlignment="1">
      <alignment horizontal="center" vertical="center"/>
    </xf>
    <xf numFmtId="2" fontId="11" fillId="27" borderId="50" xfId="2" applyNumberFormat="1" applyFill="1" applyBorder="1" applyAlignment="1">
      <alignment horizontal="center" vertical="center"/>
    </xf>
    <xf numFmtId="2" fontId="11" fillId="27" borderId="51" xfId="2" applyNumberForma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27" fillId="0" borderId="57" xfId="2" applyFont="1" applyBorder="1" applyAlignment="1">
      <alignment horizontal="center" vertical="center" wrapText="1"/>
    </xf>
    <xf numFmtId="0" fontId="27" fillId="19" borderId="59" xfId="2" applyFont="1" applyFill="1" applyBorder="1" applyAlignment="1">
      <alignment horizontal="center" vertical="center" wrapText="1"/>
    </xf>
    <xf numFmtId="0" fontId="27" fillId="27" borderId="59" xfId="2" applyFont="1" applyFill="1" applyBorder="1" applyAlignment="1">
      <alignment horizontal="center" vertical="center" wrapText="1"/>
    </xf>
    <xf numFmtId="0" fontId="27" fillId="0" borderId="57" xfId="2" applyFont="1" applyFill="1" applyBorder="1" applyAlignment="1">
      <alignment horizontal="center" vertical="center" wrapText="1"/>
    </xf>
    <xf numFmtId="2" fontId="11" fillId="29" borderId="1" xfId="2" applyNumberFormat="1" applyFill="1" applyBorder="1" applyAlignment="1">
      <alignment horizontal="center" vertical="center"/>
    </xf>
    <xf numFmtId="0" fontId="11" fillId="29" borderId="1" xfId="2" applyFill="1" applyBorder="1" applyAlignment="1">
      <alignment horizontal="center" vertical="center"/>
    </xf>
    <xf numFmtId="0" fontId="27" fillId="0" borderId="60" xfId="2" applyFont="1" applyFill="1" applyBorder="1" applyAlignment="1">
      <alignment horizontal="center" vertical="center"/>
    </xf>
    <xf numFmtId="0" fontId="11" fillId="29" borderId="61" xfId="2" applyFill="1" applyBorder="1" applyAlignment="1">
      <alignment horizontal="center" vertical="center"/>
    </xf>
    <xf numFmtId="2" fontId="11" fillId="29" borderId="58" xfId="2" applyNumberFormat="1" applyFill="1" applyBorder="1" applyAlignment="1">
      <alignment horizontal="center" vertical="center"/>
    </xf>
    <xf numFmtId="0" fontId="11" fillId="29" borderId="58" xfId="2" applyFill="1" applyBorder="1" applyAlignment="1">
      <alignment horizontal="center" vertical="center"/>
    </xf>
    <xf numFmtId="0" fontId="11" fillId="29" borderId="59" xfId="2" applyFill="1" applyBorder="1" applyAlignment="1">
      <alignment horizontal="center" vertical="center"/>
    </xf>
    <xf numFmtId="0" fontId="11" fillId="0" borderId="69" xfId="2" applyFill="1" applyBorder="1" applyAlignment="1">
      <alignment horizontal="center" vertical="center"/>
    </xf>
    <xf numFmtId="2" fontId="11" fillId="29" borderId="52" xfId="2" applyNumberFormat="1" applyFill="1" applyBorder="1" applyAlignment="1">
      <alignment horizontal="center" vertical="center"/>
    </xf>
    <xf numFmtId="0" fontId="11" fillId="29" borderId="52" xfId="2" applyFill="1" applyBorder="1" applyAlignment="1">
      <alignment horizontal="center" vertical="center"/>
    </xf>
    <xf numFmtId="0" fontId="11" fillId="29" borderId="70" xfId="2" applyFill="1" applyBorder="1" applyAlignment="1">
      <alignment horizontal="center" vertical="center"/>
    </xf>
    <xf numFmtId="2" fontId="27" fillId="29" borderId="58" xfId="2" applyNumberFormat="1" applyFont="1" applyFill="1" applyBorder="1" applyAlignment="1">
      <alignment horizontal="center" vertical="center" wrapText="1"/>
    </xf>
    <xf numFmtId="0" fontId="27" fillId="29" borderId="58" xfId="2" applyFont="1" applyFill="1" applyBorder="1" applyAlignment="1">
      <alignment horizontal="center" vertical="center" wrapText="1"/>
    </xf>
    <xf numFmtId="0" fontId="27" fillId="29" borderId="59" xfId="2" applyFont="1" applyFill="1" applyBorder="1" applyAlignment="1">
      <alignment horizontal="center" vertical="center" wrapText="1"/>
    </xf>
    <xf numFmtId="0" fontId="27" fillId="0" borderId="57" xfId="2" applyFont="1" applyBorder="1" applyAlignment="1">
      <alignment horizontal="center" vertical="center"/>
    </xf>
    <xf numFmtId="0" fontId="27" fillId="0" borderId="58" xfId="2" applyFont="1" applyBorder="1" applyAlignment="1">
      <alignment horizontal="center" vertical="center"/>
    </xf>
    <xf numFmtId="1" fontId="27" fillId="0" borderId="59" xfId="2" applyNumberFormat="1" applyFont="1" applyBorder="1" applyAlignment="1">
      <alignment horizontal="center" vertical="center"/>
    </xf>
    <xf numFmtId="2" fontId="43" fillId="19" borderId="30" xfId="0" applyNumberFormat="1" applyFont="1" applyFill="1" applyBorder="1" applyAlignment="1">
      <alignment horizontal="center" vertical="center" wrapText="1"/>
    </xf>
    <xf numFmtId="2" fontId="43" fillId="27" borderId="31" xfId="0" applyNumberFormat="1" applyFont="1" applyFill="1" applyBorder="1" applyAlignment="1">
      <alignment horizontal="center" vertical="center" wrapText="1"/>
    </xf>
    <xf numFmtId="0" fontId="27" fillId="4" borderId="62" xfId="2" applyFont="1" applyFill="1" applyBorder="1" applyAlignment="1">
      <alignment horizontal="center" vertical="center" wrapText="1"/>
    </xf>
    <xf numFmtId="2" fontId="11" fillId="4" borderId="41" xfId="2" applyNumberFormat="1" applyFill="1" applyBorder="1" applyAlignment="1">
      <alignment horizontal="center" vertical="center"/>
    </xf>
    <xf numFmtId="2" fontId="11" fillId="4" borderId="7" xfId="2" applyNumberFormat="1" applyFill="1" applyBorder="1" applyAlignment="1">
      <alignment horizontal="center" vertical="center"/>
    </xf>
    <xf numFmtId="2" fontId="11" fillId="4" borderId="46" xfId="2" applyNumberFormat="1" applyFill="1" applyBorder="1" applyAlignment="1">
      <alignment horizontal="center" vertical="center"/>
    </xf>
    <xf numFmtId="2" fontId="11" fillId="4" borderId="0" xfId="2" applyNumberFormat="1" applyFill="1" applyBorder="1" applyAlignment="1">
      <alignment horizontal="center" vertical="center"/>
    </xf>
    <xf numFmtId="2" fontId="11" fillId="4" borderId="32" xfId="2" applyNumberFormat="1" applyFill="1" applyBorder="1" applyAlignment="1">
      <alignment horizontal="center" vertical="center"/>
    </xf>
    <xf numFmtId="2" fontId="11" fillId="4" borderId="50" xfId="2" applyNumberFormat="1" applyFill="1" applyBorder="1" applyAlignment="1">
      <alignment horizontal="center" vertical="center"/>
    </xf>
    <xf numFmtId="0" fontId="27" fillId="14" borderId="0" xfId="0" applyFont="1" applyFill="1" applyBorder="1" applyAlignment="1">
      <alignment horizontal="center" vertical="top" wrapText="1"/>
    </xf>
    <xf numFmtId="0" fontId="50" fillId="6" borderId="1" xfId="2" applyFont="1" applyFill="1" applyBorder="1" applyAlignment="1">
      <alignment horizontal="center" vertical="center" wrapText="1"/>
    </xf>
    <xf numFmtId="0" fontId="53" fillId="6" borderId="1" xfId="2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2" fontId="52" fillId="0" borderId="47" xfId="0" applyNumberFormat="1" applyFont="1" applyFill="1" applyBorder="1" applyAlignment="1">
      <alignment horizontal="center" vertical="center" wrapText="1"/>
    </xf>
    <xf numFmtId="0" fontId="26" fillId="0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/>
    </xf>
    <xf numFmtId="0" fontId="29" fillId="14" borderId="14" xfId="0" applyFont="1" applyFill="1" applyBorder="1" applyAlignment="1">
      <alignment horizontal="center" vertical="top" wrapText="1"/>
    </xf>
    <xf numFmtId="0" fontId="29" fillId="14" borderId="15" xfId="0" applyFont="1" applyFill="1" applyBorder="1" applyAlignment="1">
      <alignment horizontal="center" vertical="top" wrapText="1"/>
    </xf>
    <xf numFmtId="0" fontId="43" fillId="19" borderId="49" xfId="0" applyFont="1" applyFill="1" applyBorder="1" applyAlignment="1">
      <alignment horizontal="center" vertical="center" wrapText="1"/>
    </xf>
    <xf numFmtId="2" fontId="24" fillId="22" borderId="72" xfId="0" applyNumberFormat="1" applyFont="1" applyFill="1" applyBorder="1" applyAlignment="1">
      <alignment horizontal="center" wrapText="1"/>
    </xf>
    <xf numFmtId="0" fontId="24" fillId="22" borderId="73" xfId="0" applyFont="1" applyFill="1" applyBorder="1" applyAlignment="1">
      <alignment horizontal="center" vertical="center"/>
    </xf>
    <xf numFmtId="2" fontId="24" fillId="22" borderId="68" xfId="0" applyNumberFormat="1" applyFont="1" applyFill="1" applyBorder="1" applyAlignment="1">
      <alignment horizontal="center" wrapText="1"/>
    </xf>
    <xf numFmtId="2" fontId="43" fillId="14" borderId="0" xfId="0" applyNumberFormat="1" applyFont="1" applyFill="1" applyBorder="1" applyAlignment="1">
      <alignment horizontal="left" vertical="center"/>
    </xf>
    <xf numFmtId="0" fontId="8" fillId="0" borderId="47" xfId="2" applyFont="1" applyBorder="1" applyAlignment="1">
      <alignment horizontal="center" vertical="center"/>
    </xf>
    <xf numFmtId="0" fontId="8" fillId="19" borderId="0" xfId="0" applyFont="1" applyFill="1" applyBorder="1" applyAlignment="1">
      <alignment horizontal="center" vertical="top" wrapText="1"/>
    </xf>
    <xf numFmtId="0" fontId="8" fillId="28" borderId="0" xfId="0" applyFont="1" applyFill="1" applyBorder="1" applyAlignment="1">
      <alignment horizontal="center" vertical="center"/>
    </xf>
    <xf numFmtId="0" fontId="8" fillId="27" borderId="0" xfId="0" applyFont="1" applyFill="1" applyBorder="1" applyAlignment="1">
      <alignment horizontal="center" vertical="center"/>
    </xf>
    <xf numFmtId="0" fontId="8" fillId="2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0" fontId="8" fillId="28" borderId="61" xfId="0" applyFont="1" applyFill="1" applyBorder="1" applyAlignment="1">
      <alignment horizontal="center" vertical="center"/>
    </xf>
    <xf numFmtId="0" fontId="8" fillId="27" borderId="61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29" borderId="5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7" fillId="14" borderId="61" xfId="0" applyFont="1" applyFill="1" applyBorder="1" applyAlignment="1">
      <alignment horizontal="center" vertical="center" wrapText="1"/>
    </xf>
    <xf numFmtId="0" fontId="8" fillId="19" borderId="61" xfId="0" applyFont="1" applyFill="1" applyBorder="1" applyAlignment="1">
      <alignment horizontal="center" vertical="center" wrapText="1"/>
    </xf>
    <xf numFmtId="0" fontId="24" fillId="14" borderId="0" xfId="0" applyFont="1" applyFill="1" applyBorder="1" applyAlignment="1">
      <alignment horizontal="center" vertical="top" wrapText="1"/>
    </xf>
    <xf numFmtId="0" fontId="24" fillId="14" borderId="14" xfId="0" applyFont="1" applyFill="1" applyBorder="1" applyAlignment="1">
      <alignment horizontal="center" vertical="top" wrapText="1"/>
    </xf>
    <xf numFmtId="0" fontId="27" fillId="22" borderId="50" xfId="0" applyFont="1" applyFill="1" applyBorder="1" applyAlignment="1">
      <alignment horizontal="center" vertical="center"/>
    </xf>
    <xf numFmtId="0" fontId="27" fillId="14" borderId="48" xfId="0" applyFont="1" applyFill="1" applyBorder="1" applyAlignment="1">
      <alignment horizontal="center" vertical="center" wrapText="1"/>
    </xf>
    <xf numFmtId="0" fontId="27" fillId="14" borderId="29" xfId="0" applyFont="1" applyFill="1" applyBorder="1" applyAlignment="1">
      <alignment horizontal="center" vertical="center" wrapText="1"/>
    </xf>
    <xf numFmtId="2" fontId="52" fillId="19" borderId="74" xfId="0" applyNumberFormat="1" applyFont="1" applyFill="1" applyBorder="1" applyAlignment="1">
      <alignment horizontal="center" vertical="center" wrapText="1"/>
    </xf>
    <xf numFmtId="2" fontId="52" fillId="17" borderId="74" xfId="0" applyNumberFormat="1" applyFont="1" applyFill="1" applyBorder="1" applyAlignment="1">
      <alignment horizontal="center" vertical="center" wrapText="1"/>
    </xf>
    <xf numFmtId="2" fontId="52" fillId="27" borderId="74" xfId="0" applyNumberFormat="1" applyFont="1" applyFill="1" applyBorder="1" applyAlignment="1">
      <alignment horizontal="center" vertical="center" wrapText="1"/>
    </xf>
    <xf numFmtId="2" fontId="52" fillId="29" borderId="75" xfId="0" applyNumberFormat="1" applyFont="1" applyFill="1" applyBorder="1" applyAlignment="1">
      <alignment horizontal="center" vertical="center" wrapText="1"/>
    </xf>
    <xf numFmtId="0" fontId="8" fillId="28" borderId="74" xfId="0" applyFont="1" applyFill="1" applyBorder="1" applyAlignment="1">
      <alignment horizontal="center" vertical="center"/>
    </xf>
    <xf numFmtId="0" fontId="8" fillId="27" borderId="74" xfId="0" applyFont="1" applyFill="1" applyBorder="1" applyAlignment="1">
      <alignment horizontal="center" vertical="center"/>
    </xf>
    <xf numFmtId="0" fontId="8" fillId="29" borderId="75" xfId="0" applyFont="1" applyFill="1" applyBorder="1" applyAlignment="1">
      <alignment horizontal="center" vertical="center"/>
    </xf>
    <xf numFmtId="0" fontId="52" fillId="19" borderId="74" xfId="0" applyFont="1" applyFill="1" applyBorder="1" applyAlignment="1">
      <alignment horizontal="center" vertical="center" wrapText="1"/>
    </xf>
    <xf numFmtId="0" fontId="52" fillId="19" borderId="67" xfId="0" applyFont="1" applyFill="1" applyBorder="1" applyAlignment="1">
      <alignment horizontal="center" vertical="center" wrapText="1"/>
    </xf>
    <xf numFmtId="0" fontId="52" fillId="17" borderId="67" xfId="0" applyFont="1" applyFill="1" applyBorder="1" applyAlignment="1">
      <alignment horizontal="center" vertical="center" wrapText="1"/>
    </xf>
    <xf numFmtId="0" fontId="52" fillId="27" borderId="67" xfId="0" applyFont="1" applyFill="1" applyBorder="1" applyAlignment="1">
      <alignment horizontal="center" vertical="center" wrapText="1"/>
    </xf>
    <xf numFmtId="0" fontId="52" fillId="29" borderId="76" xfId="0" applyFont="1" applyFill="1" applyBorder="1" applyAlignment="1">
      <alignment horizontal="center" vertical="center" wrapText="1"/>
    </xf>
    <xf numFmtId="2" fontId="51" fillId="22" borderId="32" xfId="0" applyNumberFormat="1" applyFont="1" applyFill="1" applyBorder="1" applyAlignment="1">
      <alignment horizontal="center" vertical="center" wrapText="1"/>
    </xf>
    <xf numFmtId="2" fontId="27" fillId="22" borderId="51" xfId="0" applyNumberFormat="1" applyFont="1" applyFill="1" applyBorder="1" applyAlignment="1">
      <alignment horizontal="center" vertical="center" wrapText="1"/>
    </xf>
    <xf numFmtId="0" fontId="29" fillId="14" borderId="12" xfId="0" applyFont="1" applyFill="1" applyBorder="1" applyAlignment="1">
      <alignment horizontal="center" vertical="top" wrapText="1"/>
    </xf>
    <xf numFmtId="0" fontId="27" fillId="14" borderId="53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25" fillId="0" borderId="0" xfId="2" applyFont="1"/>
    <xf numFmtId="0" fontId="48" fillId="0" borderId="0" xfId="2" applyFont="1"/>
    <xf numFmtId="0" fontId="36" fillId="0" borderId="0" xfId="2" applyFont="1" applyAlignment="1">
      <alignment horizontal="center" vertical="center"/>
    </xf>
    <xf numFmtId="1" fontId="36" fillId="0" borderId="0" xfId="2" applyNumberFormat="1" applyFont="1" applyAlignment="1">
      <alignment horizontal="center" vertical="center"/>
    </xf>
    <xf numFmtId="0" fontId="11" fillId="0" borderId="0" xfId="2" applyAlignment="1"/>
    <xf numFmtId="0" fontId="7" fillId="0" borderId="1" xfId="2" applyFont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47" xfId="2" applyFont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58" xfId="2" applyFont="1" applyFill="1" applyBorder="1" applyAlignment="1">
      <alignment horizontal="center" vertical="center"/>
    </xf>
    <xf numFmtId="0" fontId="4" fillId="0" borderId="0" xfId="2" applyFont="1"/>
    <xf numFmtId="0" fontId="4" fillId="0" borderId="53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19" borderId="0" xfId="2" applyFont="1" applyFill="1"/>
    <xf numFmtId="0" fontId="38" fillId="6" borderId="0" xfId="0" applyFont="1" applyFill="1" applyBorder="1" applyAlignment="1">
      <alignment horizontal="left" vertical="center" wrapText="1"/>
    </xf>
    <xf numFmtId="2" fontId="27" fillId="24" borderId="41" xfId="0" applyNumberFormat="1" applyFont="1" applyFill="1" applyBorder="1" applyAlignment="1">
      <alignment horizontal="center" vertical="center" wrapText="1"/>
    </xf>
    <xf numFmtId="0" fontId="57" fillId="0" borderId="0" xfId="0" applyFont="1"/>
    <xf numFmtId="0" fontId="57" fillId="6" borderId="0" xfId="0" applyFont="1" applyFill="1"/>
    <xf numFmtId="2" fontId="57" fillId="0" borderId="0" xfId="0" applyNumberFormat="1" applyFont="1" applyFill="1"/>
    <xf numFmtId="2" fontId="57" fillId="0" borderId="0" xfId="0" applyNumberFormat="1" applyFont="1"/>
    <xf numFmtId="0" fontId="57" fillId="0" borderId="0" xfId="0" applyFont="1" applyFill="1"/>
    <xf numFmtId="0" fontId="57" fillId="0" borderId="10" xfId="0" applyFont="1" applyBorder="1"/>
    <xf numFmtId="2" fontId="57" fillId="14" borderId="0" xfId="0" applyNumberFormat="1" applyFont="1" applyFill="1"/>
    <xf numFmtId="0" fontId="57" fillId="14" borderId="0" xfId="0" applyFont="1" applyFill="1"/>
    <xf numFmtId="2" fontId="3" fillId="16" borderId="22" xfId="0" applyNumberFormat="1" applyFont="1" applyFill="1" applyBorder="1"/>
    <xf numFmtId="0" fontId="3" fillId="11" borderId="12" xfId="0" applyFont="1" applyFill="1" applyBorder="1"/>
    <xf numFmtId="2" fontId="3" fillId="11" borderId="12" xfId="0" applyNumberFormat="1" applyFont="1" applyFill="1" applyBorder="1"/>
    <xf numFmtId="0" fontId="3" fillId="13" borderId="15" xfId="0" applyFont="1" applyFill="1" applyBorder="1"/>
    <xf numFmtId="0" fontId="3" fillId="13" borderId="16" xfId="0" applyFont="1" applyFill="1" applyBorder="1"/>
    <xf numFmtId="0" fontId="3" fillId="11" borderId="0" xfId="0" applyFont="1" applyFill="1" applyBorder="1"/>
    <xf numFmtId="2" fontId="3" fillId="25" borderId="0" xfId="0" applyNumberFormat="1" applyFont="1" applyFill="1" applyBorder="1" applyAlignment="1">
      <alignment horizontal="center"/>
    </xf>
    <xf numFmtId="2" fontId="3" fillId="11" borderId="0" xfId="0" applyNumberFormat="1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25" borderId="14" xfId="0" applyFont="1" applyFill="1" applyBorder="1"/>
    <xf numFmtId="0" fontId="3" fillId="25" borderId="10" xfId="0" applyFont="1" applyFill="1" applyBorder="1"/>
    <xf numFmtId="2" fontId="3" fillId="16" borderId="21" xfId="0" applyNumberFormat="1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/>
    </xf>
    <xf numFmtId="0" fontId="3" fillId="11" borderId="14" xfId="0" applyFont="1" applyFill="1" applyBorder="1"/>
    <xf numFmtId="0" fontId="3" fillId="11" borderId="10" xfId="0" applyFont="1" applyFill="1" applyBorder="1"/>
    <xf numFmtId="0" fontId="3" fillId="11" borderId="10" xfId="0" applyFont="1" applyFill="1" applyBorder="1" applyAlignment="1">
      <alignment horizontal="center"/>
    </xf>
    <xf numFmtId="0" fontId="3" fillId="6" borderId="0" xfId="0" applyFont="1" applyFill="1"/>
    <xf numFmtId="0" fontId="3" fillId="6" borderId="18" xfId="0" applyFont="1" applyFill="1" applyBorder="1" applyAlignment="1">
      <alignment horizontal="center"/>
    </xf>
    <xf numFmtId="0" fontId="57" fillId="0" borderId="0" xfId="0" applyFont="1" applyAlignment="1">
      <alignment horizontal="center"/>
    </xf>
    <xf numFmtId="0" fontId="0" fillId="0" borderId="0" xfId="0" applyFont="1"/>
    <xf numFmtId="2" fontId="3" fillId="16" borderId="21" xfId="0" applyNumberFormat="1" applyFont="1" applyFill="1" applyBorder="1"/>
    <xf numFmtId="0" fontId="3" fillId="14" borderId="0" xfId="0" applyFont="1" applyFill="1" applyBorder="1"/>
    <xf numFmtId="2" fontId="3" fillId="14" borderId="0" xfId="0" applyNumberFormat="1" applyFont="1" applyFill="1" applyBorder="1"/>
    <xf numFmtId="0" fontId="3" fillId="14" borderId="16" xfId="0" applyFont="1" applyFill="1" applyBorder="1"/>
    <xf numFmtId="0" fontId="3" fillId="14" borderId="10" xfId="0" applyFont="1" applyFill="1" applyBorder="1"/>
    <xf numFmtId="0" fontId="3" fillId="11" borderId="38" xfId="0" applyFont="1" applyFill="1" applyBorder="1"/>
    <xf numFmtId="2" fontId="3" fillId="11" borderId="39" xfId="0" applyNumberFormat="1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37" xfId="0" applyFont="1" applyFill="1" applyBorder="1"/>
    <xf numFmtId="2" fontId="3" fillId="15" borderId="0" xfId="0" applyNumberFormat="1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3" fillId="12" borderId="14" xfId="0" applyFont="1" applyFill="1" applyBorder="1"/>
    <xf numFmtId="0" fontId="3" fillId="12" borderId="10" xfId="0" applyFont="1" applyFill="1" applyBorder="1"/>
    <xf numFmtId="0" fontId="3" fillId="18" borderId="14" xfId="0" applyFont="1" applyFill="1" applyBorder="1"/>
    <xf numFmtId="2" fontId="3" fillId="18" borderId="0" xfId="0" applyNumberFormat="1" applyFont="1" applyFill="1" applyBorder="1" applyAlignment="1">
      <alignment horizontal="center"/>
    </xf>
    <xf numFmtId="0" fontId="3" fillId="18" borderId="0" xfId="0" applyFont="1" applyFill="1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0" fontId="3" fillId="18" borderId="10" xfId="0" applyFont="1" applyFill="1" applyBorder="1"/>
    <xf numFmtId="0" fontId="3" fillId="12" borderId="10" xfId="0" applyFont="1" applyFill="1" applyBorder="1" applyAlignment="1">
      <alignment wrapText="1"/>
    </xf>
    <xf numFmtId="0" fontId="3" fillId="14" borderId="19" xfId="0" applyFont="1" applyFill="1" applyBorder="1"/>
    <xf numFmtId="0" fontId="3" fillId="18" borderId="15" xfId="0" applyFont="1" applyFill="1" applyBorder="1"/>
    <xf numFmtId="2" fontId="3" fillId="18" borderId="12" xfId="0" applyNumberFormat="1" applyFont="1" applyFill="1" applyBorder="1"/>
    <xf numFmtId="0" fontId="3" fillId="18" borderId="12" xfId="0" applyFont="1" applyFill="1" applyBorder="1"/>
    <xf numFmtId="0" fontId="3" fillId="18" borderId="16" xfId="0" applyFont="1" applyFill="1" applyBorder="1"/>
    <xf numFmtId="0" fontId="3" fillId="18" borderId="0" xfId="0" applyFont="1" applyFill="1" applyBorder="1"/>
    <xf numFmtId="2" fontId="3" fillId="17" borderId="0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8" borderId="12" xfId="0" applyFont="1" applyFill="1" applyBorder="1"/>
    <xf numFmtId="2" fontId="3" fillId="8" borderId="12" xfId="0" applyNumberFormat="1" applyFont="1" applyFill="1" applyBorder="1"/>
    <xf numFmtId="0" fontId="3" fillId="8" borderId="15" xfId="0" applyFont="1" applyFill="1" applyBorder="1"/>
    <xf numFmtId="0" fontId="3" fillId="8" borderId="16" xfId="0" applyFont="1" applyFill="1" applyBorder="1"/>
    <xf numFmtId="0" fontId="3" fillId="8" borderId="0" xfId="0" applyFont="1" applyFill="1" applyBorder="1"/>
    <xf numFmtId="2" fontId="3" fillId="22" borderId="0" xfId="0" applyNumberFormat="1" applyFont="1" applyFill="1" applyBorder="1" applyAlignment="1">
      <alignment horizontal="center"/>
    </xf>
    <xf numFmtId="2" fontId="3" fillId="8" borderId="0" xfId="0" applyNumberFormat="1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22" borderId="14" xfId="0" applyFont="1" applyFill="1" applyBorder="1"/>
    <xf numFmtId="0" fontId="3" fillId="22" borderId="10" xfId="0" applyFont="1" applyFill="1" applyBorder="1"/>
    <xf numFmtId="0" fontId="3" fillId="8" borderId="14" xfId="0" applyFont="1" applyFill="1" applyBorder="1"/>
    <xf numFmtId="0" fontId="3" fillId="8" borderId="10" xfId="0" applyFont="1" applyFill="1" applyBorder="1"/>
    <xf numFmtId="0" fontId="3" fillId="10" borderId="12" xfId="0" applyFont="1" applyFill="1" applyBorder="1"/>
    <xf numFmtId="2" fontId="3" fillId="10" borderId="12" xfId="0" applyNumberFormat="1" applyFont="1" applyFill="1" applyBorder="1"/>
    <xf numFmtId="0" fontId="3" fillId="10" borderId="13" xfId="0" applyFont="1" applyFill="1" applyBorder="1"/>
    <xf numFmtId="0" fontId="3" fillId="10" borderId="0" xfId="0" applyFont="1" applyFill="1" applyBorder="1"/>
    <xf numFmtId="2" fontId="3" fillId="2" borderId="0" xfId="0" applyNumberFormat="1" applyFont="1" applyFill="1" applyBorder="1" applyAlignment="1">
      <alignment horizontal="center"/>
    </xf>
    <xf numFmtId="2" fontId="3" fillId="10" borderId="0" xfId="0" applyNumberFormat="1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right"/>
    </xf>
    <xf numFmtId="1" fontId="3" fillId="6" borderId="0" xfId="0" applyNumberFormat="1" applyFont="1" applyFill="1" applyBorder="1" applyAlignment="1">
      <alignment horizontal="right" wrapText="1"/>
    </xf>
    <xf numFmtId="1" fontId="3" fillId="6" borderId="0" xfId="0" applyNumberFormat="1" applyFont="1" applyFill="1" applyBorder="1" applyAlignment="1">
      <alignment horizontal="right"/>
    </xf>
    <xf numFmtId="0" fontId="3" fillId="16" borderId="23" xfId="0" applyFont="1" applyFill="1" applyBorder="1"/>
    <xf numFmtId="2" fontId="33" fillId="14" borderId="15" xfId="0" applyNumberFormat="1" applyFont="1" applyFill="1" applyBorder="1" applyAlignment="1">
      <alignment horizontal="center" wrapText="1"/>
    </xf>
    <xf numFmtId="0" fontId="24" fillId="14" borderId="12" xfId="0" applyFont="1" applyFill="1" applyBorder="1" applyAlignment="1">
      <alignment horizontal="center" vertical="center"/>
    </xf>
    <xf numFmtId="2" fontId="33" fillId="14" borderId="12" xfId="0" applyNumberFormat="1" applyFont="1" applyFill="1" applyBorder="1" applyAlignment="1">
      <alignment horizontal="center" wrapText="1"/>
    </xf>
    <xf numFmtId="0" fontId="27" fillId="24" borderId="0" xfId="0" applyFont="1" applyFill="1" applyBorder="1" applyAlignment="1">
      <alignment horizontal="center" vertical="center"/>
    </xf>
    <xf numFmtId="2" fontId="27" fillId="24" borderId="46" xfId="0" applyNumberFormat="1" applyFont="1" applyFill="1" applyBorder="1" applyAlignment="1">
      <alignment horizontal="center" vertical="center"/>
    </xf>
    <xf numFmtId="0" fontId="25" fillId="24" borderId="7" xfId="0" applyFont="1" applyFill="1" applyBorder="1" applyAlignment="1">
      <alignment horizontal="center" vertical="center"/>
    </xf>
    <xf numFmtId="0" fontId="3" fillId="6" borderId="28" xfId="0" applyFont="1" applyFill="1" applyBorder="1"/>
    <xf numFmtId="2" fontId="3" fillId="6" borderId="28" xfId="0" applyNumberFormat="1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7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3" fillId="6" borderId="43" xfId="0" applyFont="1" applyFill="1" applyBorder="1"/>
    <xf numFmtId="0" fontId="3" fillId="6" borderId="77" xfId="0" applyFont="1" applyFill="1" applyBorder="1"/>
    <xf numFmtId="2" fontId="36" fillId="6" borderId="78" xfId="0" applyNumberFormat="1" applyFont="1" applyFill="1" applyBorder="1" applyAlignment="1">
      <alignment horizontal="center" wrapText="1"/>
    </xf>
    <xf numFmtId="0" fontId="36" fillId="6" borderId="79" xfId="0" applyFont="1" applyFill="1" applyBorder="1" applyAlignment="1">
      <alignment horizontal="center"/>
    </xf>
    <xf numFmtId="0" fontId="38" fillId="6" borderId="0" xfId="0" applyFont="1" applyFill="1" applyBorder="1" applyAlignment="1">
      <alignment wrapText="1"/>
    </xf>
    <xf numFmtId="0" fontId="35" fillId="6" borderId="0" xfId="0" applyFont="1" applyFill="1" applyBorder="1" applyAlignment="1">
      <alignment wrapText="1"/>
    </xf>
    <xf numFmtId="0" fontId="51" fillId="29" borderId="64" xfId="2" applyFont="1" applyFill="1" applyBorder="1" applyAlignment="1">
      <alignment horizontal="center" vertical="center" wrapText="1"/>
    </xf>
    <xf numFmtId="0" fontId="37" fillId="6" borderId="0" xfId="2" applyFont="1" applyFill="1" applyBorder="1" applyAlignment="1">
      <alignment vertical="center"/>
    </xf>
    <xf numFmtId="0" fontId="51" fillId="19" borderId="58" xfId="2" applyFont="1" applyFill="1" applyBorder="1" applyAlignment="1">
      <alignment horizontal="center" vertical="center" wrapText="1"/>
    </xf>
    <xf numFmtId="0" fontId="51" fillId="27" borderId="58" xfId="2" applyFont="1" applyFill="1" applyBorder="1" applyAlignment="1">
      <alignment horizontal="center" vertical="center" wrapText="1"/>
    </xf>
    <xf numFmtId="0" fontId="51" fillId="4" borderId="57" xfId="2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3" fillId="19" borderId="29" xfId="0" applyFont="1" applyFill="1" applyBorder="1" applyAlignment="1">
      <alignment horizontal="center" vertical="center" textRotation="90"/>
    </xf>
    <xf numFmtId="0" fontId="23" fillId="19" borderId="30" xfId="0" applyFont="1" applyFill="1" applyBorder="1" applyAlignment="1">
      <alignment horizontal="center" vertical="center" textRotation="90"/>
    </xf>
    <xf numFmtId="0" fontId="23" fillId="19" borderId="31" xfId="0" applyFont="1" applyFill="1" applyBorder="1" applyAlignment="1">
      <alignment horizontal="center" vertical="center" textRotation="90"/>
    </xf>
    <xf numFmtId="0" fontId="23" fillId="19" borderId="32" xfId="0" applyFont="1" applyFill="1" applyBorder="1" applyAlignment="1">
      <alignment horizontal="center" vertical="center" textRotation="90"/>
    </xf>
    <xf numFmtId="0" fontId="23" fillId="19" borderId="33" xfId="0" applyFont="1" applyFill="1" applyBorder="1" applyAlignment="1">
      <alignment horizontal="center" vertical="center" textRotation="90"/>
    </xf>
    <xf numFmtId="0" fontId="23" fillId="19" borderId="34" xfId="0" applyFont="1" applyFill="1" applyBorder="1" applyAlignment="1">
      <alignment horizontal="center" vertical="center" textRotation="90"/>
    </xf>
    <xf numFmtId="0" fontId="23" fillId="19" borderId="35" xfId="0" applyFont="1" applyFill="1" applyBorder="1" applyAlignment="1">
      <alignment horizontal="center" vertical="center" textRotation="90"/>
    </xf>
    <xf numFmtId="0" fontId="39" fillId="26" borderId="18" xfId="0" applyFont="1" applyFill="1" applyBorder="1" applyAlignment="1">
      <alignment horizontal="center" vertical="center"/>
    </xf>
    <xf numFmtId="0" fontId="39" fillId="26" borderId="13" xfId="0" applyFont="1" applyFill="1" applyBorder="1" applyAlignment="1">
      <alignment horizontal="center" vertical="center"/>
    </xf>
    <xf numFmtId="0" fontId="39" fillId="26" borderId="36" xfId="0" applyFont="1" applyFill="1" applyBorder="1" applyAlignment="1">
      <alignment horizontal="center" vertical="center"/>
    </xf>
    <xf numFmtId="0" fontId="39" fillId="24" borderId="18" xfId="0" applyFont="1" applyFill="1" applyBorder="1" applyAlignment="1">
      <alignment horizontal="center" vertical="center"/>
    </xf>
    <xf numFmtId="0" fontId="39" fillId="24" borderId="13" xfId="0" applyFont="1" applyFill="1" applyBorder="1" applyAlignment="1">
      <alignment horizontal="center" vertical="center"/>
    </xf>
    <xf numFmtId="0" fontId="39" fillId="24" borderId="36" xfId="0" applyFont="1" applyFill="1" applyBorder="1" applyAlignment="1">
      <alignment horizontal="center" vertical="center"/>
    </xf>
    <xf numFmtId="0" fontId="25" fillId="14" borderId="1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16" xfId="0" applyFont="1" applyFill="1" applyBorder="1" applyAlignment="1">
      <alignment vertical="center"/>
    </xf>
    <xf numFmtId="0" fontId="25" fillId="14" borderId="12" xfId="0" applyFont="1" applyFill="1" applyBorder="1" applyAlignment="1">
      <alignment vertical="center"/>
    </xf>
    <xf numFmtId="0" fontId="3" fillId="11" borderId="37" xfId="0" applyFont="1" applyFill="1" applyBorder="1" applyAlignment="1">
      <alignment horizontal="center"/>
    </xf>
    <xf numFmtId="0" fontId="3" fillId="11" borderId="39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0" fontId="3" fillId="11" borderId="0" xfId="0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18" borderId="0" xfId="0" applyFont="1" applyFill="1" applyBorder="1" applyAlignment="1">
      <alignment horizontal="center"/>
    </xf>
    <xf numFmtId="0" fontId="40" fillId="12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9" fillId="23" borderId="18" xfId="0" applyFont="1" applyFill="1" applyBorder="1" applyAlignment="1">
      <alignment horizontal="center" vertical="center"/>
    </xf>
    <xf numFmtId="0" fontId="39" fillId="23" borderId="13" xfId="0" applyFont="1" applyFill="1" applyBorder="1" applyAlignment="1">
      <alignment horizontal="center" vertical="center"/>
    </xf>
    <xf numFmtId="0" fontId="39" fillId="23" borderId="3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10" borderId="15" xfId="0" applyFont="1" applyFill="1" applyBorder="1" applyAlignment="1">
      <alignment horizontal="center"/>
    </xf>
    <xf numFmtId="0" fontId="38" fillId="6" borderId="0" xfId="0" applyFont="1" applyFill="1" applyBorder="1" applyAlignment="1">
      <alignment horizontal="left" vertical="center" wrapText="1"/>
    </xf>
    <xf numFmtId="0" fontId="39" fillId="20" borderId="18" xfId="0" applyFont="1" applyFill="1" applyBorder="1" applyAlignment="1">
      <alignment horizontal="center" vertical="center"/>
    </xf>
    <xf numFmtId="0" fontId="39" fillId="20" borderId="13" xfId="0" applyFont="1" applyFill="1" applyBorder="1" applyAlignment="1">
      <alignment horizontal="center" vertical="center"/>
    </xf>
    <xf numFmtId="0" fontId="39" fillId="20" borderId="36" xfId="0" applyFont="1" applyFill="1" applyBorder="1" applyAlignment="1">
      <alignment horizontal="center" vertical="center"/>
    </xf>
    <xf numFmtId="0" fontId="39" fillId="21" borderId="18" xfId="0" applyFont="1" applyFill="1" applyBorder="1" applyAlignment="1">
      <alignment horizontal="center" vertical="center" wrapText="1"/>
    </xf>
    <xf numFmtId="0" fontId="39" fillId="21" borderId="13" xfId="0" applyFont="1" applyFill="1" applyBorder="1" applyAlignment="1">
      <alignment horizontal="center" vertical="center" wrapText="1"/>
    </xf>
    <xf numFmtId="0" fontId="39" fillId="21" borderId="36" xfId="0" applyFont="1" applyFill="1" applyBorder="1" applyAlignment="1">
      <alignment horizontal="center" vertical="center" wrapText="1"/>
    </xf>
    <xf numFmtId="0" fontId="38" fillId="6" borderId="0" xfId="0" applyFont="1" applyFill="1" applyBorder="1" applyAlignment="1">
      <alignment horizontal="left" vertical="top" wrapText="1"/>
    </xf>
    <xf numFmtId="2" fontId="27" fillId="22" borderId="45" xfId="0" applyNumberFormat="1" applyFont="1" applyFill="1" applyBorder="1" applyAlignment="1">
      <alignment horizontal="center" vertical="center"/>
    </xf>
    <xf numFmtId="2" fontId="27" fillId="22" borderId="3" xfId="0" applyNumberFormat="1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7" borderId="10" xfId="0" applyFont="1" applyFill="1" applyBorder="1" applyAlignment="1">
      <alignment horizontal="left"/>
    </xf>
    <xf numFmtId="0" fontId="3" fillId="17" borderId="14" xfId="0" applyFont="1" applyFill="1" applyBorder="1" applyAlignment="1">
      <alignment horizontal="left"/>
    </xf>
    <xf numFmtId="0" fontId="29" fillId="14" borderId="19" xfId="0" applyFont="1" applyFill="1" applyBorder="1" applyAlignment="1">
      <alignment horizontal="center" vertical="top" wrapText="1"/>
    </xf>
    <xf numFmtId="0" fontId="29" fillId="14" borderId="11" xfId="0" applyFont="1" applyFill="1" applyBorder="1" applyAlignment="1">
      <alignment horizontal="center" vertical="top" wrapText="1"/>
    </xf>
    <xf numFmtId="0" fontId="29" fillId="14" borderId="20" xfId="0" applyFont="1" applyFill="1" applyBorder="1" applyAlignment="1">
      <alignment horizontal="center" vertical="top" wrapText="1"/>
    </xf>
    <xf numFmtId="0" fontId="3" fillId="14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/>
    </xf>
    <xf numFmtId="0" fontId="49" fillId="2" borderId="1" xfId="2" applyFont="1" applyFill="1" applyBorder="1" applyAlignment="1">
      <alignment horizontal="center" vertical="center"/>
    </xf>
    <xf numFmtId="0" fontId="48" fillId="0" borderId="1" xfId="2" applyFont="1" applyBorder="1" applyAlignment="1">
      <alignment horizontal="left"/>
    </xf>
    <xf numFmtId="0" fontId="31" fillId="6" borderId="0" xfId="2" applyFont="1" applyFill="1" applyBorder="1" applyAlignment="1">
      <alignment horizontal="left" vertical="center" wrapText="1"/>
    </xf>
    <xf numFmtId="0" fontId="27" fillId="0" borderId="1" xfId="2" applyFont="1" applyBorder="1" applyAlignment="1">
      <alignment horizontal="center"/>
    </xf>
    <xf numFmtId="0" fontId="51" fillId="29" borderId="1" xfId="2" applyFont="1" applyFill="1" applyBorder="1" applyAlignment="1">
      <alignment horizontal="center" vertical="center"/>
    </xf>
    <xf numFmtId="0" fontId="51" fillId="29" borderId="61" xfId="2" applyFont="1" applyFill="1" applyBorder="1" applyAlignment="1">
      <alignment horizontal="center" vertical="center"/>
    </xf>
    <xf numFmtId="0" fontId="25" fillId="14" borderId="29" xfId="0" applyFont="1" applyFill="1" applyBorder="1" applyAlignment="1">
      <alignment horizontal="center" vertical="center" wrapText="1"/>
    </xf>
    <xf numFmtId="0" fontId="25" fillId="14" borderId="30" xfId="0" applyFont="1" applyFill="1" applyBorder="1" applyAlignment="1">
      <alignment horizontal="center" vertical="center" wrapText="1"/>
    </xf>
    <xf numFmtId="0" fontId="25" fillId="14" borderId="48" xfId="0" applyFont="1" applyFill="1" applyBorder="1" applyAlignment="1">
      <alignment horizontal="center" vertical="center" wrapText="1"/>
    </xf>
    <xf numFmtId="0" fontId="25" fillId="14" borderId="49" xfId="0" applyFont="1" applyFill="1" applyBorder="1" applyAlignment="1">
      <alignment horizontal="center" vertical="center" wrapText="1"/>
    </xf>
    <xf numFmtId="0" fontId="27" fillId="14" borderId="71" xfId="0" applyFont="1" applyFill="1" applyBorder="1" applyAlignment="1">
      <alignment horizontal="center" vertical="center" wrapText="1"/>
    </xf>
    <xf numFmtId="0" fontId="27" fillId="14" borderId="47" xfId="0" applyFont="1" applyFill="1" applyBorder="1" applyAlignment="1">
      <alignment horizontal="center" vertical="center" wrapText="1"/>
    </xf>
    <xf numFmtId="0" fontId="27" fillId="0" borderId="54" xfId="2" applyFont="1" applyBorder="1" applyAlignment="1">
      <alignment horizontal="center" vertical="center"/>
    </xf>
    <xf numFmtId="0" fontId="27" fillId="0" borderId="55" xfId="2" applyFont="1" applyBorder="1" applyAlignment="1">
      <alignment horizontal="center" vertical="center"/>
    </xf>
    <xf numFmtId="0" fontId="27" fillId="0" borderId="56" xfId="2" applyFont="1" applyBorder="1" applyAlignment="1">
      <alignment horizontal="center" vertical="center"/>
    </xf>
    <xf numFmtId="0" fontId="27" fillId="0" borderId="60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27" fillId="0" borderId="61" xfId="2" applyFont="1" applyBorder="1" applyAlignment="1">
      <alignment horizontal="center" vertical="center"/>
    </xf>
    <xf numFmtId="2" fontId="27" fillId="19" borderId="54" xfId="2" applyNumberFormat="1" applyFont="1" applyFill="1" applyBorder="1" applyAlignment="1">
      <alignment horizontal="center" vertical="center" wrapText="1"/>
    </xf>
    <xf numFmtId="2" fontId="27" fillId="19" borderId="55" xfId="2" applyNumberFormat="1" applyFont="1" applyFill="1" applyBorder="1" applyAlignment="1">
      <alignment horizontal="center" vertical="center" wrapText="1"/>
    </xf>
    <xf numFmtId="2" fontId="27" fillId="19" borderId="60" xfId="2" applyNumberFormat="1" applyFont="1" applyFill="1" applyBorder="1" applyAlignment="1">
      <alignment horizontal="center" vertical="center" wrapText="1"/>
    </xf>
    <xf numFmtId="2" fontId="27" fillId="19" borderId="1" xfId="2" applyNumberFormat="1" applyFont="1" applyFill="1" applyBorder="1" applyAlignment="1">
      <alignment horizontal="center" vertical="center" wrapText="1"/>
    </xf>
    <xf numFmtId="2" fontId="11" fillId="19" borderId="56" xfId="2" applyNumberFormat="1" applyFill="1" applyBorder="1" applyAlignment="1">
      <alignment horizontal="center" vertical="center"/>
    </xf>
    <xf numFmtId="2" fontId="11" fillId="19" borderId="61" xfId="2" applyNumberFormat="1" applyFill="1" applyBorder="1" applyAlignment="1">
      <alignment horizontal="center" vertical="center"/>
    </xf>
    <xf numFmtId="2" fontId="27" fillId="27" borderId="54" xfId="2" applyNumberFormat="1" applyFont="1" applyFill="1" applyBorder="1" applyAlignment="1">
      <alignment horizontal="center" vertical="center"/>
    </xf>
    <xf numFmtId="2" fontId="27" fillId="27" borderId="55" xfId="2" applyNumberFormat="1" applyFont="1" applyFill="1" applyBorder="1" applyAlignment="1">
      <alignment horizontal="center" vertical="center"/>
    </xf>
    <xf numFmtId="2" fontId="27" fillId="27" borderId="60" xfId="2" applyNumberFormat="1" applyFont="1" applyFill="1" applyBorder="1" applyAlignment="1">
      <alignment horizontal="center" vertical="center"/>
    </xf>
    <xf numFmtId="2" fontId="27" fillId="27" borderId="1" xfId="2" applyNumberFormat="1" applyFont="1" applyFill="1" applyBorder="1" applyAlignment="1">
      <alignment horizontal="center" vertical="center"/>
    </xf>
    <xf numFmtId="2" fontId="11" fillId="27" borderId="56" xfId="2" applyNumberFormat="1" applyFill="1" applyBorder="1" applyAlignment="1">
      <alignment horizontal="center" vertical="center"/>
    </xf>
    <xf numFmtId="2" fontId="11" fillId="27" borderId="61" xfId="2" applyNumberFormat="1" applyFill="1" applyBorder="1" applyAlignment="1">
      <alignment horizontal="center" vertical="center"/>
    </xf>
    <xf numFmtId="0" fontId="27" fillId="4" borderId="54" xfId="2" applyFont="1" applyFill="1" applyBorder="1" applyAlignment="1">
      <alignment horizontal="center" vertical="center"/>
    </xf>
    <xf numFmtId="0" fontId="27" fillId="4" borderId="66" xfId="2" applyFont="1" applyFill="1" applyBorder="1" applyAlignment="1">
      <alignment horizontal="center" vertical="center"/>
    </xf>
    <xf numFmtId="0" fontId="27" fillId="4" borderId="60" xfId="2" applyFont="1" applyFill="1" applyBorder="1" applyAlignment="1">
      <alignment horizontal="center" vertical="center"/>
    </xf>
    <xf numFmtId="0" fontId="27" fillId="4" borderId="64" xfId="2" applyFont="1" applyFill="1" applyBorder="1" applyAlignment="1">
      <alignment horizontal="center" vertical="center"/>
    </xf>
    <xf numFmtId="0" fontId="27" fillId="29" borderId="54" xfId="2" applyFont="1" applyFill="1" applyBorder="1" applyAlignment="1">
      <alignment horizontal="center" vertical="center"/>
    </xf>
    <xf numFmtId="0" fontId="27" fillId="29" borderId="55" xfId="2" applyFont="1" applyFill="1" applyBorder="1" applyAlignment="1">
      <alignment horizontal="center" vertical="center"/>
    </xf>
    <xf numFmtId="0" fontId="27" fillId="29" borderId="56" xfId="2" applyFont="1" applyFill="1" applyBorder="1" applyAlignment="1">
      <alignment horizontal="center" vertical="center"/>
    </xf>
    <xf numFmtId="0" fontId="27" fillId="19" borderId="71" xfId="0" applyFont="1" applyFill="1" applyBorder="1" applyAlignment="1">
      <alignment horizontal="center" vertical="center" wrapText="1"/>
    </xf>
    <xf numFmtId="0" fontId="27" fillId="19" borderId="47" xfId="0" applyFont="1" applyFill="1" applyBorder="1" applyAlignment="1">
      <alignment horizontal="center" vertical="center" wrapText="1"/>
    </xf>
    <xf numFmtId="0" fontId="27" fillId="27" borderId="71" xfId="0" applyFont="1" applyFill="1" applyBorder="1" applyAlignment="1">
      <alignment horizontal="center" vertical="center"/>
    </xf>
    <xf numFmtId="0" fontId="27" fillId="27" borderId="4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24" fillId="14" borderId="45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25" fillId="14" borderId="10" xfId="0" applyFont="1" applyFill="1" applyBorder="1" applyAlignment="1">
      <alignment horizontal="left" vertical="center"/>
    </xf>
    <xf numFmtId="0" fontId="25" fillId="14" borderId="0" xfId="0" applyFont="1" applyFill="1" applyBorder="1" applyAlignment="1">
      <alignment horizontal="left" vertical="center"/>
    </xf>
    <xf numFmtId="0" fontId="44" fillId="6" borderId="0" xfId="2" applyFont="1" applyFill="1" applyBorder="1" applyAlignment="1">
      <alignment horizontal="left" vertical="center" wrapText="1"/>
    </xf>
    <xf numFmtId="0" fontId="38" fillId="6" borderId="0" xfId="2" applyFont="1" applyFill="1" applyBorder="1" applyAlignment="1">
      <alignment horizontal="left" vertical="center" wrapText="1"/>
    </xf>
    <xf numFmtId="0" fontId="4" fillId="29" borderId="57" xfId="0" applyFont="1" applyFill="1" applyBorder="1" applyAlignment="1">
      <alignment horizontal="center" vertical="center"/>
    </xf>
    <xf numFmtId="0" fontId="8" fillId="29" borderId="58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27" fillId="14" borderId="54" xfId="0" applyFont="1" applyFill="1" applyBorder="1" applyAlignment="1">
      <alignment horizontal="center" vertical="center" wrapText="1"/>
    </xf>
    <xf numFmtId="0" fontId="27" fillId="14" borderId="55" xfId="0" applyFont="1" applyFill="1" applyBorder="1" applyAlignment="1">
      <alignment horizontal="center" vertical="center" wrapText="1"/>
    </xf>
    <xf numFmtId="0" fontId="27" fillId="14" borderId="56" xfId="0" applyFont="1" applyFill="1" applyBorder="1" applyAlignment="1">
      <alignment horizontal="center" vertical="center" wrapText="1"/>
    </xf>
    <xf numFmtId="0" fontId="27" fillId="14" borderId="60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61" xfId="0" applyFont="1" applyFill="1" applyBorder="1" applyAlignment="1">
      <alignment horizontal="center" vertical="center" wrapText="1"/>
    </xf>
    <xf numFmtId="0" fontId="27" fillId="14" borderId="63" xfId="0" applyFont="1" applyFill="1" applyBorder="1" applyAlignment="1">
      <alignment horizontal="center" vertical="center" wrapText="1"/>
    </xf>
    <xf numFmtId="0" fontId="4" fillId="19" borderId="60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1" xfId="0" applyFont="1" applyFill="1" applyBorder="1" applyAlignment="1">
      <alignment horizontal="center" vertical="center" wrapText="1"/>
    </xf>
    <xf numFmtId="0" fontId="4" fillId="17" borderId="60" xfId="0" applyFont="1" applyFill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4" fillId="27" borderId="60" xfId="0" applyFont="1" applyFill="1" applyBorder="1" applyAlignment="1">
      <alignment horizontal="center" vertical="center"/>
    </xf>
    <xf numFmtId="0" fontId="8" fillId="27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0000000}"/>
    <cellStyle name="Style 1" xfId="1" xr:uid="{00000000-0005-0000-0000-000002000000}"/>
  </cellStyles>
  <dxfs count="0"/>
  <tableStyles count="0" defaultTableStyle="TableStyleMedium9" defaultPivotStyle="PivotStyleLight16"/>
  <colors>
    <mruColors>
      <color rgb="FFFF9997"/>
      <color rgb="FFFFFF99"/>
      <color rgb="FFE55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'Bill Comparator'!$B$2:$B$13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'Bill Comparator'!$C$2:$C$13</c:f>
              <c:numCache>
                <c:formatCode>General</c:formatCode>
                <c:ptCount val="12"/>
                <c:pt idx="0">
                  <c:v>234</c:v>
                </c:pt>
                <c:pt idx="1">
                  <c:v>123</c:v>
                </c:pt>
                <c:pt idx="2">
                  <c:v>343</c:v>
                </c:pt>
                <c:pt idx="3">
                  <c:v>213</c:v>
                </c:pt>
                <c:pt idx="4">
                  <c:v>146</c:v>
                </c:pt>
                <c:pt idx="5">
                  <c:v>189</c:v>
                </c:pt>
                <c:pt idx="6">
                  <c:v>124</c:v>
                </c:pt>
                <c:pt idx="7">
                  <c:v>178</c:v>
                </c:pt>
                <c:pt idx="8">
                  <c:v>176</c:v>
                </c:pt>
                <c:pt idx="9">
                  <c:v>156</c:v>
                </c:pt>
                <c:pt idx="10">
                  <c:v>109</c:v>
                </c:pt>
                <c:pt idx="11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6A-459A-8EB3-0E6B04AF3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862464"/>
        <c:axId val="188865152"/>
      </c:lineChart>
      <c:catAx>
        <c:axId val="18886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8865152"/>
        <c:crosses val="autoZero"/>
        <c:auto val="1"/>
        <c:lblAlgn val="ctr"/>
        <c:lblOffset val="100"/>
        <c:noMultiLvlLbl val="0"/>
      </c:catAx>
      <c:valAx>
        <c:axId val="188865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88862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386799415436195E-2"/>
          <c:y val="3.4130423294403633E-2"/>
          <c:w val="0.85662453756352286"/>
          <c:h val="0.8248344320332077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'Bill Comparator'!$B$2:$B$13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'Bill Comparator'!$D$2:$D$13</c:f>
              <c:numCache>
                <c:formatCode>General</c:formatCode>
                <c:ptCount val="12"/>
                <c:pt idx="0">
                  <c:v>1100</c:v>
                </c:pt>
                <c:pt idx="1">
                  <c:v>1234</c:v>
                </c:pt>
                <c:pt idx="2">
                  <c:v>1432</c:v>
                </c:pt>
                <c:pt idx="3">
                  <c:v>1321</c:v>
                </c:pt>
                <c:pt idx="4">
                  <c:v>987</c:v>
                </c:pt>
                <c:pt idx="5">
                  <c:v>876</c:v>
                </c:pt>
                <c:pt idx="6">
                  <c:v>765</c:v>
                </c:pt>
                <c:pt idx="7">
                  <c:v>675</c:v>
                </c:pt>
                <c:pt idx="8">
                  <c:v>768</c:v>
                </c:pt>
                <c:pt idx="9">
                  <c:v>987</c:v>
                </c:pt>
                <c:pt idx="10">
                  <c:v>1200</c:v>
                </c:pt>
                <c:pt idx="11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D-4BF5-B6CF-EF3E8A287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04832"/>
        <c:axId val="143706368"/>
      </c:lineChart>
      <c:catAx>
        <c:axId val="1437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3706368"/>
        <c:crosses val="autoZero"/>
        <c:auto val="1"/>
        <c:lblAlgn val="ctr"/>
        <c:lblOffset val="100"/>
        <c:noMultiLvlLbl val="0"/>
      </c:catAx>
      <c:valAx>
        <c:axId val="143706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3704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'Bill Comparator'!$B$14:$B$25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'Bill Comparator'!$C$14:$C$25</c:f>
              <c:numCache>
                <c:formatCode>General</c:formatCode>
                <c:ptCount val="12"/>
                <c:pt idx="0">
                  <c:v>150</c:v>
                </c:pt>
                <c:pt idx="1">
                  <c:v>235</c:v>
                </c:pt>
                <c:pt idx="2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AD-48D4-8275-7C43024C8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8272"/>
        <c:axId val="143719808"/>
      </c:lineChart>
      <c:catAx>
        <c:axId val="14371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3719808"/>
        <c:crosses val="autoZero"/>
        <c:auto val="1"/>
        <c:lblAlgn val="ctr"/>
        <c:lblOffset val="100"/>
        <c:noMultiLvlLbl val="0"/>
      </c:catAx>
      <c:valAx>
        <c:axId val="143719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4371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'Bill Comparator'!$B$14:$B$25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'Bill Comparator'!$D$14:$D$25</c:f>
              <c:numCache>
                <c:formatCode>General</c:formatCode>
                <c:ptCount val="12"/>
                <c:pt idx="0">
                  <c:v>1160</c:v>
                </c:pt>
                <c:pt idx="1">
                  <c:v>1067</c:v>
                </c:pt>
                <c:pt idx="2">
                  <c:v>1021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A-465C-937C-DAF52B581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728320"/>
        <c:axId val="152729856"/>
      </c:lineChart>
      <c:catAx>
        <c:axId val="1527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2729856"/>
        <c:crosses val="autoZero"/>
        <c:auto val="1"/>
        <c:lblAlgn val="ctr"/>
        <c:lblOffset val="100"/>
        <c:noMultiLvlLbl val="0"/>
      </c:catAx>
      <c:valAx>
        <c:axId val="152729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15272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6350" cmpd="sng">
              <a:noFill/>
            </a:ln>
          </c:spPr>
          <c:explosion val="1"/>
          <c:dPt>
            <c:idx val="0"/>
            <c:bubble3D val="0"/>
            <c:spPr>
              <a:solidFill>
                <a:srgbClr val="FFFF00"/>
              </a:solidFill>
              <a:ln w="63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1-70C5-4806-A541-D8843646E824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63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3-70C5-4806-A541-D8843646E824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63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5-70C5-4806-A541-D8843646E824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63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7-70C5-4806-A541-D8843646E82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6350" cmpd="sng">
                <a:noFill/>
              </a:ln>
            </c:spPr>
            <c:extLst>
              <c:ext xmlns:c16="http://schemas.microsoft.com/office/drawing/2014/chart" uri="{C3380CC4-5D6E-409C-BE32-E72D297353CC}">
                <c16:uniqueId val="{00000009-70C5-4806-A541-D8843646E824}"/>
              </c:ext>
            </c:extLst>
          </c:dPt>
          <c:dLbls>
            <c:dLbl>
              <c:idx val="0"/>
              <c:layout>
                <c:manualLayout>
                  <c:x val="-2.4723786008535587E-2"/>
                  <c:y val="0.13995322283386846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Apgaismojums
28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4383728136599"/>
                      <c:h val="0.137787376884070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0C5-4806-A541-D8843646E824}"/>
                </c:ext>
              </c:extLst>
            </c:dLbl>
            <c:dLbl>
              <c:idx val="1"/>
              <c:layout>
                <c:manualLayout>
                  <c:x val="-0.20562001054718046"/>
                  <c:y val="1.638793709864076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Apkure
204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C5-4806-A541-D8843646E824}"/>
                </c:ext>
              </c:extLst>
            </c:dLbl>
            <c:dLbl>
              <c:idx val="2"/>
              <c:layout>
                <c:manualLayout>
                  <c:x val="-9.2606220584391635E-2"/>
                  <c:y val="-0.11834784285505999"/>
                </c:manualLayout>
              </c:layout>
              <c:tx>
                <c:rich>
                  <a:bodyPr/>
                  <a:lstStyle/>
                  <a:p>
                    <a:r>
                      <a:rPr lang="lv-LV" sz="800"/>
                      <a:t>Veļas mašīna, putekļu sūcejs utt. </a:t>
                    </a:r>
                  </a:p>
                  <a:p>
                    <a:r>
                      <a:rPr lang="lv-LV" sz="800"/>
                      <a:t>29</a:t>
                    </a:r>
                    <a:endParaRPr lang="lv-LV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C5-4806-A541-D8843646E824}"/>
                </c:ext>
              </c:extLst>
            </c:dLbl>
            <c:dLbl>
              <c:idx val="3"/>
              <c:layout>
                <c:manualLayout>
                  <c:x val="0.11255518400158139"/>
                  <c:y val="-0.1951418412953971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Virtuve
333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C5-4806-A541-D8843646E824}"/>
                </c:ext>
              </c:extLst>
            </c:dLbl>
            <c:dLbl>
              <c:idx val="4"/>
              <c:layout>
                <c:manualLayout>
                  <c:x val="1.4803937614033811E-3"/>
                  <c:y val="5.883765609990394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Multimediji
22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C5-4806-A541-D8843646E8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Energijas_kalkulators!$R$21:$R$26</c:f>
              <c:numCache>
                <c:formatCode>0</c:formatCode>
                <c:ptCount val="6"/>
                <c:pt idx="0">
                  <c:v>27.87</c:v>
                </c:pt>
                <c:pt idx="1">
                  <c:v>204</c:v>
                </c:pt>
                <c:pt idx="2">
                  <c:v>29.2</c:v>
                </c:pt>
                <c:pt idx="3">
                  <c:v>261.3</c:v>
                </c:pt>
                <c:pt idx="4">
                  <c:v>22.290000000000003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C5-4806-A541-D8843646E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15240</xdr:rowOff>
    </xdr:from>
    <xdr:to>
      <xdr:col>10</xdr:col>
      <xdr:colOff>449580</xdr:colOff>
      <xdr:row>7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060" y="22860"/>
          <a:ext cx="6477000" cy="13030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/>
            <a:t>The three different domestic tariffs are </a:t>
          </a:r>
          <a:r>
            <a:rPr lang="en-GB" sz="1100" b="1"/>
            <a:t>110</a:t>
          </a:r>
          <a:r>
            <a:rPr lang="en-GB" sz="1100"/>
            <a:t>, </a:t>
          </a:r>
          <a:r>
            <a:rPr lang="en-GB" sz="1100" b="1"/>
            <a:t>120 </a:t>
          </a:r>
          <a:r>
            <a:rPr lang="en-GB" sz="1100"/>
            <a:t>and </a:t>
          </a:r>
          <a:r>
            <a:rPr lang="en-GB" sz="1100" b="1"/>
            <a:t>130</a:t>
          </a:r>
          <a:r>
            <a:rPr lang="en-GB" sz="1100"/>
            <a:t>. Minimum charge applicable</a:t>
          </a:r>
          <a:r>
            <a:rPr lang="en-GB" sz="1100" baseline="0"/>
            <a:t> per month is given below.</a:t>
          </a:r>
          <a:endParaRPr lang="en-GB" sz="1100"/>
        </a:p>
        <a:p>
          <a:endParaRPr lang="en-GB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Tariff 110 </a:t>
          </a:r>
          <a:r>
            <a:rPr lang="en-GB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en-GB"/>
            <a:t> Rs 44.00</a:t>
          </a:r>
        </a:p>
        <a:p>
          <a:r>
            <a:rPr lang="en-GB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Tariff 120</a:t>
          </a:r>
          <a:r>
            <a:rPr lang="en-GB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-</a:t>
          </a:r>
          <a:r>
            <a:rPr lang="en-GB"/>
            <a:t> Rs 184.00</a:t>
          </a:r>
        </a:p>
        <a:p>
          <a:r>
            <a:rPr lang="en-GB" sz="1100" b="1"/>
            <a:t>Tariff 130</a:t>
          </a:r>
          <a:r>
            <a:rPr lang="en-GB" sz="1100" b="0"/>
            <a:t> - Rs 369.00</a:t>
          </a:r>
        </a:p>
        <a:p>
          <a:endParaRPr lang="en-GB" sz="1100" b="0"/>
        </a:p>
        <a:p>
          <a:r>
            <a:rPr lang="en-GB" sz="1100" b="0"/>
            <a:t>Insert</a:t>
          </a:r>
          <a:r>
            <a:rPr lang="en-GB" sz="1100" b="0" baseline="0"/>
            <a:t> total units consumed (in kWh) in the cell highlighted in yellow below.</a:t>
          </a:r>
          <a:endParaRPr lang="en-GB" sz="1100" b="0"/>
        </a:p>
        <a:p>
          <a:endParaRPr lang="en-GB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</xdr:colOff>
      <xdr:row>1</xdr:row>
      <xdr:rowOff>137160</xdr:rowOff>
    </xdr:from>
    <xdr:to>
      <xdr:col>12</xdr:col>
      <xdr:colOff>60960</xdr:colOff>
      <xdr:row>12</xdr:row>
      <xdr:rowOff>76200</xdr:rowOff>
    </xdr:to>
    <xdr:graphicFrame macro="">
      <xdr:nvGraphicFramePr>
        <xdr:cNvPr id="3085" name="Chart 3">
          <a:extLst>
            <a:ext uri="{FF2B5EF4-FFF2-40B4-BE49-F238E27FC236}">
              <a16:creationId xmlns:a16="http://schemas.microsoft.com/office/drawing/2014/main" id="{00000000-0008-0000-0100-00000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</xdr:colOff>
      <xdr:row>1</xdr:row>
      <xdr:rowOff>137160</xdr:rowOff>
    </xdr:from>
    <xdr:to>
      <xdr:col>19</xdr:col>
      <xdr:colOff>449580</xdr:colOff>
      <xdr:row>12</xdr:row>
      <xdr:rowOff>68580</xdr:rowOff>
    </xdr:to>
    <xdr:graphicFrame macro="">
      <xdr:nvGraphicFramePr>
        <xdr:cNvPr id="3086" name="Chart 5">
          <a:extLst>
            <a:ext uri="{FF2B5EF4-FFF2-40B4-BE49-F238E27FC236}">
              <a16:creationId xmlns:a16="http://schemas.microsoft.com/office/drawing/2014/main" id="{00000000-0008-0000-0100-00000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45720</xdr:colOff>
      <xdr:row>13</xdr:row>
      <xdr:rowOff>114300</xdr:rowOff>
    </xdr:from>
    <xdr:to>
      <xdr:col>12</xdr:col>
      <xdr:colOff>60960</xdr:colOff>
      <xdr:row>24</xdr:row>
      <xdr:rowOff>129540</xdr:rowOff>
    </xdr:to>
    <xdr:graphicFrame macro="">
      <xdr:nvGraphicFramePr>
        <xdr:cNvPr id="3087" name="Chart 6">
          <a:extLst>
            <a:ext uri="{FF2B5EF4-FFF2-40B4-BE49-F238E27FC236}">
              <a16:creationId xmlns:a16="http://schemas.microsoft.com/office/drawing/2014/main" id="{00000000-0008-0000-0100-00000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7620</xdr:colOff>
      <xdr:row>13</xdr:row>
      <xdr:rowOff>144780</xdr:rowOff>
    </xdr:from>
    <xdr:to>
      <xdr:col>19</xdr:col>
      <xdr:colOff>426720</xdr:colOff>
      <xdr:row>24</xdr:row>
      <xdr:rowOff>91440</xdr:rowOff>
    </xdr:to>
    <xdr:graphicFrame macro="">
      <xdr:nvGraphicFramePr>
        <xdr:cNvPr id="3088" name="Chart 7">
          <a:extLst>
            <a:ext uri="{FF2B5EF4-FFF2-40B4-BE49-F238E27FC236}">
              <a16:creationId xmlns:a16="http://schemas.microsoft.com/office/drawing/2014/main" id="{00000000-0008-0000-0100-00001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342900</xdr:rowOff>
    </xdr:from>
    <xdr:to>
      <xdr:col>7</xdr:col>
      <xdr:colOff>327660</xdr:colOff>
      <xdr:row>20</xdr:row>
      <xdr:rowOff>198120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0</xdr:row>
      <xdr:rowOff>0</xdr:rowOff>
    </xdr:from>
    <xdr:ext cx="2210351" cy="753087"/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0351" cy="7530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312420</xdr:colOff>
      <xdr:row>0</xdr:row>
      <xdr:rowOff>623332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866900" cy="6233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2</xdr:col>
      <xdr:colOff>208877</xdr:colOff>
      <xdr:row>0</xdr:row>
      <xdr:rowOff>623332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829472" cy="6233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3</xdr:col>
      <xdr:colOff>365760</xdr:colOff>
      <xdr:row>0</xdr:row>
      <xdr:rowOff>623332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1824990" cy="623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J25"/>
  <sheetViews>
    <sheetView workbookViewId="0">
      <selection activeCell="F18" sqref="F18"/>
    </sheetView>
  </sheetViews>
  <sheetFormatPr defaultRowHeight="14.5" x14ac:dyDescent="0.35"/>
  <cols>
    <col min="2" max="2" width="9.7265625" customWidth="1"/>
    <col min="4" max="4" width="8.81640625" customWidth="1"/>
    <col min="5" max="5" width="9.1796875" customWidth="1"/>
    <col min="6" max="6" width="8.81640625" customWidth="1"/>
    <col min="7" max="7" width="9.7265625" customWidth="1"/>
  </cols>
  <sheetData>
    <row r="1" spans="1:10" x14ac:dyDescent="0.35">
      <c r="A1" s="15"/>
      <c r="B1" s="15"/>
      <c r="C1" s="15"/>
      <c r="D1" s="15"/>
      <c r="E1" s="15"/>
      <c r="F1" s="15"/>
    </row>
    <row r="2" spans="1:10" x14ac:dyDescent="0.35">
      <c r="A2" s="15"/>
      <c r="B2" s="15"/>
      <c r="C2" s="15"/>
      <c r="D2" s="15"/>
      <c r="E2" s="15"/>
      <c r="F2" s="15"/>
    </row>
    <row r="3" spans="1:10" x14ac:dyDescent="0.35">
      <c r="A3" s="15"/>
      <c r="B3" s="15"/>
      <c r="C3" s="15"/>
      <c r="D3" s="15"/>
      <c r="E3" s="15"/>
      <c r="F3" s="15"/>
    </row>
    <row r="4" spans="1:10" x14ac:dyDescent="0.35">
      <c r="A4" s="15"/>
      <c r="B4" s="15"/>
      <c r="C4" s="15"/>
      <c r="D4" s="15"/>
      <c r="E4" s="15"/>
      <c r="F4" s="15"/>
    </row>
    <row r="5" spans="1:10" x14ac:dyDescent="0.35">
      <c r="A5" s="1"/>
      <c r="B5" s="1"/>
    </row>
    <row r="6" spans="1:10" x14ac:dyDescent="0.35">
      <c r="A6" s="1"/>
      <c r="B6" s="1"/>
    </row>
    <row r="7" spans="1:10" x14ac:dyDescent="0.35">
      <c r="A7" s="1"/>
      <c r="B7" s="1"/>
    </row>
    <row r="8" spans="1:10" x14ac:dyDescent="0.35">
      <c r="A8" s="1"/>
      <c r="B8" s="1"/>
    </row>
    <row r="9" spans="1:10" ht="15" thickBot="1" x14ac:dyDescent="0.4"/>
    <row r="10" spans="1:10" ht="15.5" thickTop="1" thickBot="1" x14ac:dyDescent="0.4">
      <c r="A10" s="407" t="s">
        <v>26</v>
      </c>
      <c r="B10" s="407"/>
      <c r="C10" s="407"/>
      <c r="D10" s="25">
        <v>187</v>
      </c>
      <c r="E10" s="16" t="s">
        <v>0</v>
      </c>
      <c r="G10" s="20" t="s">
        <v>17</v>
      </c>
      <c r="H10" s="20" t="s">
        <v>1</v>
      </c>
      <c r="I10" s="20" t="s">
        <v>2</v>
      </c>
    </row>
    <row r="11" spans="1:10" ht="15" thickTop="1" x14ac:dyDescent="0.35">
      <c r="C11" s="16"/>
      <c r="D11" s="19"/>
      <c r="E11" s="19"/>
      <c r="F11" s="16"/>
      <c r="G11" s="21" t="s">
        <v>18</v>
      </c>
      <c r="H11" s="23">
        <v>3.16</v>
      </c>
      <c r="I11" s="24">
        <f>IF(D10&lt;25, D10*3.16, 25*3.16)</f>
        <v>79</v>
      </c>
      <c r="J11" s="3"/>
    </row>
    <row r="12" spans="1:10" x14ac:dyDescent="0.35">
      <c r="G12" s="21" t="s">
        <v>19</v>
      </c>
      <c r="H12" s="23">
        <v>4.38</v>
      </c>
      <c r="I12" s="24">
        <f>IF(I11&lt;(25*3.16), 0, IF(AND(I11=(25*3.16), D10&gt;50), (25*4.38), ((D10-25)*4.38)))</f>
        <v>109.5</v>
      </c>
      <c r="J12" s="17"/>
    </row>
    <row r="13" spans="1:10" x14ac:dyDescent="0.35">
      <c r="G13" s="21" t="s">
        <v>20</v>
      </c>
      <c r="H13" s="23">
        <v>4.74</v>
      </c>
      <c r="I13" s="24">
        <f>IF(I12&lt;(25*4.38), 0, IF(AND(I12=(25*4.38), D10&gt;75), (25*4.74), ((D10-50)*4.74)))</f>
        <v>118.5</v>
      </c>
      <c r="J13" s="17"/>
    </row>
    <row r="14" spans="1:10" x14ac:dyDescent="0.35">
      <c r="F14" s="3"/>
      <c r="G14" s="21" t="s">
        <v>21</v>
      </c>
      <c r="H14" s="23">
        <v>5.45</v>
      </c>
      <c r="I14" s="24">
        <f>IF(I13&lt;(25*4.74), 0, IF(AND(I13=(25*4.74), D10&gt;100), (25*5.45), (D10-75)*5.45))</f>
        <v>136.25</v>
      </c>
      <c r="J14" s="17"/>
    </row>
    <row r="15" spans="1:10" x14ac:dyDescent="0.35">
      <c r="F15" s="2"/>
      <c r="G15" s="21" t="s">
        <v>22</v>
      </c>
      <c r="H15" s="23">
        <v>6.15</v>
      </c>
      <c r="I15" s="24">
        <f>IF(I14&lt;(25*5.45), 0, IF(AND(I14=(25*5.45), D10&gt;200), (100*6.15), (D10-100)*6.15))</f>
        <v>535.05000000000007</v>
      </c>
      <c r="J15" s="17"/>
    </row>
    <row r="16" spans="1:10" x14ac:dyDescent="0.35">
      <c r="F16" s="2"/>
      <c r="G16" s="21" t="s">
        <v>23</v>
      </c>
      <c r="H16" s="23">
        <v>7.02</v>
      </c>
      <c r="I16" s="24">
        <f>IF(I15&lt;(100*6.15), 0, IF(AND(I15=(100*6.15), D10&gt;250), (50*7.02), (D10-200)*7.02))</f>
        <v>0</v>
      </c>
      <c r="J16" s="17"/>
    </row>
    <row r="17" spans="4:10" x14ac:dyDescent="0.35">
      <c r="F17" s="2"/>
      <c r="G17" s="22" t="s">
        <v>24</v>
      </c>
      <c r="H17" s="23">
        <v>7.9</v>
      </c>
      <c r="I17" s="24">
        <f>IF(I16&lt;(50*7.02), 0, IF(AND(I16=(50*7.02), D10&gt;300), (50*7.9), (D10-250)*7.9))</f>
        <v>0</v>
      </c>
      <c r="J17" s="17"/>
    </row>
    <row r="18" spans="4:10" x14ac:dyDescent="0.35">
      <c r="F18" s="2"/>
      <c r="G18" s="22" t="s">
        <v>25</v>
      </c>
      <c r="H18" s="23">
        <v>8.77</v>
      </c>
      <c r="I18" s="24">
        <f>IF(I17&lt;(50*7.9),0, ((D10-300)*8.77))</f>
        <v>0</v>
      </c>
      <c r="J18" s="18"/>
    </row>
    <row r="19" spans="4:10" x14ac:dyDescent="0.35">
      <c r="F19" s="2"/>
      <c r="I19" s="26">
        <f>SUM(I11:I18)</f>
        <v>978.30000000000007</v>
      </c>
      <c r="J19" s="27" t="s">
        <v>27</v>
      </c>
    </row>
    <row r="20" spans="4:10" x14ac:dyDescent="0.35">
      <c r="F20" s="2"/>
    </row>
    <row r="21" spans="4:10" x14ac:dyDescent="0.35">
      <c r="F21" s="2"/>
    </row>
    <row r="22" spans="4:10" x14ac:dyDescent="0.35">
      <c r="F22" s="2"/>
    </row>
    <row r="25" spans="4:10" x14ac:dyDescent="0.35">
      <c r="D25" s="16"/>
    </row>
  </sheetData>
  <mergeCells count="1">
    <mergeCell ref="A10:C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W97"/>
  <sheetViews>
    <sheetView topLeftCell="A13" workbookViewId="0">
      <selection activeCell="C24" sqref="C24"/>
    </sheetView>
  </sheetViews>
  <sheetFormatPr defaultRowHeight="14.5" x14ac:dyDescent="0.35"/>
  <sheetData>
    <row r="1" spans="1:23" ht="19" thickBot="1" x14ac:dyDescent="0.5">
      <c r="A1" s="12" t="s">
        <v>16</v>
      </c>
      <c r="B1" s="12" t="s">
        <v>3</v>
      </c>
      <c r="C1" s="4" t="s">
        <v>0</v>
      </c>
      <c r="D1" s="5" t="s">
        <v>2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65" customHeight="1" thickTop="1" x14ac:dyDescent="0.35">
      <c r="A2" s="412">
        <v>2012</v>
      </c>
      <c r="B2" s="13" t="s">
        <v>4</v>
      </c>
      <c r="C2" s="8">
        <v>234</v>
      </c>
      <c r="D2" s="9">
        <v>1100</v>
      </c>
    </row>
    <row r="3" spans="1:23" ht="18" customHeight="1" x14ac:dyDescent="0.35">
      <c r="A3" s="413"/>
      <c r="B3" s="13" t="s">
        <v>5</v>
      </c>
      <c r="C3" s="8">
        <v>123</v>
      </c>
      <c r="D3" s="9">
        <v>1234</v>
      </c>
    </row>
    <row r="4" spans="1:23" ht="14.5" customHeight="1" x14ac:dyDescent="0.35">
      <c r="A4" s="413"/>
      <c r="B4" s="13" t="s">
        <v>6</v>
      </c>
      <c r="C4" s="8">
        <v>343</v>
      </c>
      <c r="D4" s="9">
        <v>1432</v>
      </c>
    </row>
    <row r="5" spans="1:23" ht="18" customHeight="1" x14ac:dyDescent="0.35">
      <c r="A5" s="413"/>
      <c r="B5" s="13" t="s">
        <v>7</v>
      </c>
      <c r="C5" s="8">
        <v>213</v>
      </c>
      <c r="D5" s="9">
        <v>1321</v>
      </c>
    </row>
    <row r="6" spans="1:23" ht="15.5" x14ac:dyDescent="0.35">
      <c r="A6" s="413"/>
      <c r="B6" s="13" t="s">
        <v>8</v>
      </c>
      <c r="C6" s="8">
        <v>146</v>
      </c>
      <c r="D6" s="9">
        <v>987</v>
      </c>
    </row>
    <row r="7" spans="1:23" ht="18" customHeight="1" x14ac:dyDescent="0.35">
      <c r="A7" s="413"/>
      <c r="B7" s="13" t="s">
        <v>9</v>
      </c>
      <c r="C7" s="8">
        <v>189</v>
      </c>
      <c r="D7" s="9">
        <v>876</v>
      </c>
    </row>
    <row r="8" spans="1:23" ht="18" customHeight="1" x14ac:dyDescent="0.35">
      <c r="A8" s="413"/>
      <c r="B8" s="13" t="s">
        <v>10</v>
      </c>
      <c r="C8" s="8">
        <v>124</v>
      </c>
      <c r="D8" s="9">
        <v>765</v>
      </c>
    </row>
    <row r="9" spans="1:23" ht="18" customHeight="1" x14ac:dyDescent="0.35">
      <c r="A9" s="413"/>
      <c r="B9" s="13" t="s">
        <v>11</v>
      </c>
      <c r="C9" s="8">
        <v>178</v>
      </c>
      <c r="D9" s="9">
        <v>675</v>
      </c>
    </row>
    <row r="10" spans="1:23" ht="15.5" x14ac:dyDescent="0.35">
      <c r="A10" s="413"/>
      <c r="B10" s="13" t="s">
        <v>12</v>
      </c>
      <c r="C10" s="8">
        <v>176</v>
      </c>
      <c r="D10" s="9">
        <v>768</v>
      </c>
    </row>
    <row r="11" spans="1:23" ht="18" customHeight="1" x14ac:dyDescent="0.35">
      <c r="A11" s="413"/>
      <c r="B11" s="13" t="s">
        <v>13</v>
      </c>
      <c r="C11" s="8">
        <v>156</v>
      </c>
      <c r="D11" s="9">
        <v>987</v>
      </c>
    </row>
    <row r="12" spans="1:23" ht="14.5" customHeight="1" x14ac:dyDescent="0.35">
      <c r="A12" s="413"/>
      <c r="B12" s="13" t="s">
        <v>14</v>
      </c>
      <c r="C12" s="8">
        <v>109</v>
      </c>
      <c r="D12" s="9">
        <v>1200</v>
      </c>
    </row>
    <row r="13" spans="1:23" ht="16" thickBot="1" x14ac:dyDescent="0.4">
      <c r="A13" s="414"/>
      <c r="B13" s="13" t="s">
        <v>15</v>
      </c>
      <c r="C13" s="8">
        <v>250</v>
      </c>
      <c r="D13" s="9">
        <v>1100</v>
      </c>
    </row>
    <row r="14" spans="1:23" ht="15.65" customHeight="1" thickTop="1" x14ac:dyDescent="0.35">
      <c r="A14" s="412">
        <v>2013</v>
      </c>
      <c r="B14" s="13" t="s">
        <v>4</v>
      </c>
      <c r="C14" s="6">
        <v>150</v>
      </c>
      <c r="D14" s="7">
        <v>1160</v>
      </c>
    </row>
    <row r="15" spans="1:23" ht="15.5" x14ac:dyDescent="0.35">
      <c r="A15" s="413"/>
      <c r="B15" s="13" t="s">
        <v>5</v>
      </c>
      <c r="C15" s="6">
        <v>235</v>
      </c>
      <c r="D15" s="7">
        <v>1067</v>
      </c>
    </row>
    <row r="16" spans="1:23" ht="15.5" x14ac:dyDescent="0.35">
      <c r="A16" s="413"/>
      <c r="B16" s="13" t="s">
        <v>6</v>
      </c>
      <c r="C16" s="6">
        <v>345</v>
      </c>
      <c r="D16" s="7">
        <v>1021</v>
      </c>
    </row>
    <row r="17" spans="1:4" ht="15.5" x14ac:dyDescent="0.35">
      <c r="A17" s="413"/>
      <c r="B17" s="13" t="s">
        <v>7</v>
      </c>
      <c r="C17" s="6"/>
      <c r="D17" s="7"/>
    </row>
    <row r="18" spans="1:4" ht="15.5" x14ac:dyDescent="0.35">
      <c r="A18" s="413"/>
      <c r="B18" s="13" t="s">
        <v>8</v>
      </c>
      <c r="C18" s="6"/>
      <c r="D18" s="7"/>
    </row>
    <row r="19" spans="1:4" ht="15.5" x14ac:dyDescent="0.35">
      <c r="A19" s="413"/>
      <c r="B19" s="13" t="s">
        <v>9</v>
      </c>
      <c r="C19" s="6"/>
      <c r="D19" s="7"/>
    </row>
    <row r="20" spans="1:4" ht="15.5" x14ac:dyDescent="0.35">
      <c r="A20" s="413"/>
      <c r="B20" s="13" t="s">
        <v>10</v>
      </c>
      <c r="C20" s="6"/>
      <c r="D20" s="7"/>
    </row>
    <row r="21" spans="1:4" ht="15.5" x14ac:dyDescent="0.35">
      <c r="A21" s="413"/>
      <c r="B21" s="13" t="s">
        <v>11</v>
      </c>
      <c r="C21" s="6"/>
      <c r="D21" s="7"/>
    </row>
    <row r="22" spans="1:4" ht="15.5" x14ac:dyDescent="0.35">
      <c r="A22" s="413"/>
      <c r="B22" s="13" t="s">
        <v>12</v>
      </c>
      <c r="C22" s="6"/>
      <c r="D22" s="7"/>
    </row>
    <row r="23" spans="1:4" ht="15.5" x14ac:dyDescent="0.35">
      <c r="A23" s="413"/>
      <c r="B23" s="13" t="s">
        <v>13</v>
      </c>
      <c r="C23" s="6"/>
      <c r="D23" s="7"/>
    </row>
    <row r="24" spans="1:4" ht="14.5" customHeight="1" x14ac:dyDescent="0.35">
      <c r="A24" s="413"/>
      <c r="B24" s="13" t="s">
        <v>14</v>
      </c>
      <c r="C24" s="6"/>
      <c r="D24" s="7"/>
    </row>
    <row r="25" spans="1:4" ht="16" thickBot="1" x14ac:dyDescent="0.4">
      <c r="A25" s="413"/>
      <c r="B25" s="13" t="s">
        <v>15</v>
      </c>
      <c r="C25" s="6"/>
      <c r="D25" s="7"/>
    </row>
    <row r="26" spans="1:4" ht="15.65" customHeight="1" x14ac:dyDescent="0.35">
      <c r="A26" s="408">
        <v>2014</v>
      </c>
      <c r="B26" s="13" t="s">
        <v>4</v>
      </c>
      <c r="C26" s="8"/>
      <c r="D26" s="9"/>
    </row>
    <row r="27" spans="1:4" ht="15.5" x14ac:dyDescent="0.35">
      <c r="A27" s="409"/>
      <c r="B27" s="13" t="s">
        <v>5</v>
      </c>
      <c r="C27" s="8"/>
      <c r="D27" s="9"/>
    </row>
    <row r="28" spans="1:4" ht="15.5" x14ac:dyDescent="0.35">
      <c r="A28" s="409"/>
      <c r="B28" s="13" t="s">
        <v>6</v>
      </c>
      <c r="C28" s="8"/>
      <c r="D28" s="9"/>
    </row>
    <row r="29" spans="1:4" ht="15.5" x14ac:dyDescent="0.35">
      <c r="A29" s="409"/>
      <c r="B29" s="13" t="s">
        <v>7</v>
      </c>
      <c r="C29" s="8"/>
      <c r="D29" s="9"/>
    </row>
    <row r="30" spans="1:4" ht="15.5" x14ac:dyDescent="0.35">
      <c r="A30" s="409"/>
      <c r="B30" s="13" t="s">
        <v>8</v>
      </c>
      <c r="C30" s="8"/>
      <c r="D30" s="9"/>
    </row>
    <row r="31" spans="1:4" ht="15.5" x14ac:dyDescent="0.35">
      <c r="A31" s="409"/>
      <c r="B31" s="13" t="s">
        <v>9</v>
      </c>
      <c r="C31" s="8"/>
      <c r="D31" s="9"/>
    </row>
    <row r="32" spans="1:4" ht="15.5" x14ac:dyDescent="0.35">
      <c r="A32" s="409"/>
      <c r="B32" s="13" t="s">
        <v>10</v>
      </c>
      <c r="C32" s="8"/>
      <c r="D32" s="9"/>
    </row>
    <row r="33" spans="1:4" ht="15.5" x14ac:dyDescent="0.35">
      <c r="A33" s="409"/>
      <c r="B33" s="13" t="s">
        <v>11</v>
      </c>
      <c r="C33" s="8"/>
      <c r="D33" s="9"/>
    </row>
    <row r="34" spans="1:4" ht="15.5" x14ac:dyDescent="0.35">
      <c r="A34" s="409"/>
      <c r="B34" s="13" t="s">
        <v>12</v>
      </c>
      <c r="C34" s="8"/>
      <c r="D34" s="9"/>
    </row>
    <row r="35" spans="1:4" ht="15.5" x14ac:dyDescent="0.35">
      <c r="A35" s="409"/>
      <c r="B35" s="13" t="s">
        <v>13</v>
      </c>
      <c r="C35" s="8"/>
      <c r="D35" s="9"/>
    </row>
    <row r="36" spans="1:4" ht="15.5" x14ac:dyDescent="0.35">
      <c r="A36" s="409"/>
      <c r="B36" s="13" t="s">
        <v>14</v>
      </c>
      <c r="C36" s="8"/>
      <c r="D36" s="9"/>
    </row>
    <row r="37" spans="1:4" ht="16" thickBot="1" x14ac:dyDescent="0.4">
      <c r="A37" s="410"/>
      <c r="B37" s="13" t="s">
        <v>15</v>
      </c>
      <c r="C37" s="8"/>
      <c r="D37" s="9"/>
    </row>
    <row r="38" spans="1:4" ht="15.65" customHeight="1" x14ac:dyDescent="0.35">
      <c r="A38" s="408">
        <v>2014</v>
      </c>
      <c r="B38" s="13" t="s">
        <v>4</v>
      </c>
      <c r="C38" s="6"/>
      <c r="D38" s="7"/>
    </row>
    <row r="39" spans="1:4" ht="15.5" x14ac:dyDescent="0.35">
      <c r="A39" s="409"/>
      <c r="B39" s="13" t="s">
        <v>5</v>
      </c>
      <c r="C39" s="6"/>
      <c r="D39" s="7"/>
    </row>
    <row r="40" spans="1:4" ht="15.5" x14ac:dyDescent="0.35">
      <c r="A40" s="409"/>
      <c r="B40" s="13" t="s">
        <v>6</v>
      </c>
      <c r="C40" s="6"/>
      <c r="D40" s="7"/>
    </row>
    <row r="41" spans="1:4" ht="15.5" x14ac:dyDescent="0.35">
      <c r="A41" s="409"/>
      <c r="B41" s="13" t="s">
        <v>7</v>
      </c>
      <c r="C41" s="6"/>
      <c r="D41" s="7"/>
    </row>
    <row r="42" spans="1:4" ht="15.5" x14ac:dyDescent="0.35">
      <c r="A42" s="409"/>
      <c r="B42" s="13" t="s">
        <v>8</v>
      </c>
      <c r="C42" s="6"/>
      <c r="D42" s="7"/>
    </row>
    <row r="43" spans="1:4" ht="15.5" x14ac:dyDescent="0.35">
      <c r="A43" s="409"/>
      <c r="B43" s="13" t="s">
        <v>9</v>
      </c>
      <c r="C43" s="6"/>
      <c r="D43" s="7"/>
    </row>
    <row r="44" spans="1:4" ht="15.5" x14ac:dyDescent="0.35">
      <c r="A44" s="409"/>
      <c r="B44" s="13" t="s">
        <v>10</v>
      </c>
      <c r="C44" s="6"/>
      <c r="D44" s="7"/>
    </row>
    <row r="45" spans="1:4" ht="15.5" x14ac:dyDescent="0.35">
      <c r="A45" s="409"/>
      <c r="B45" s="13" t="s">
        <v>11</v>
      </c>
      <c r="C45" s="6"/>
      <c r="D45" s="7"/>
    </row>
    <row r="46" spans="1:4" ht="15.5" x14ac:dyDescent="0.35">
      <c r="A46" s="409"/>
      <c r="B46" s="13" t="s">
        <v>12</v>
      </c>
      <c r="C46" s="6"/>
      <c r="D46" s="7"/>
    </row>
    <row r="47" spans="1:4" ht="15.5" x14ac:dyDescent="0.35">
      <c r="A47" s="409"/>
      <c r="B47" s="13" t="s">
        <v>13</v>
      </c>
      <c r="C47" s="6"/>
      <c r="D47" s="7"/>
    </row>
    <row r="48" spans="1:4" ht="15.5" x14ac:dyDescent="0.35">
      <c r="A48" s="409"/>
      <c r="B48" s="13" t="s">
        <v>14</v>
      </c>
      <c r="C48" s="6"/>
      <c r="D48" s="7"/>
    </row>
    <row r="49" spans="1:4" ht="16" thickBot="1" x14ac:dyDescent="0.4">
      <c r="A49" s="410"/>
      <c r="B49" s="13" t="s">
        <v>15</v>
      </c>
      <c r="C49" s="6"/>
      <c r="D49" s="7"/>
    </row>
    <row r="50" spans="1:4" ht="15.65" customHeight="1" x14ac:dyDescent="0.35">
      <c r="A50" s="408">
        <v>2015</v>
      </c>
      <c r="B50" s="13" t="s">
        <v>4</v>
      </c>
      <c r="C50" s="8"/>
      <c r="D50" s="9"/>
    </row>
    <row r="51" spans="1:4" ht="15.5" x14ac:dyDescent="0.35">
      <c r="A51" s="409"/>
      <c r="B51" s="13" t="s">
        <v>5</v>
      </c>
      <c r="C51" s="8"/>
      <c r="D51" s="9"/>
    </row>
    <row r="52" spans="1:4" ht="15.5" x14ac:dyDescent="0.35">
      <c r="A52" s="409"/>
      <c r="B52" s="13" t="s">
        <v>6</v>
      </c>
      <c r="C52" s="8"/>
      <c r="D52" s="9"/>
    </row>
    <row r="53" spans="1:4" ht="15.5" x14ac:dyDescent="0.35">
      <c r="A53" s="409"/>
      <c r="B53" s="13" t="s">
        <v>7</v>
      </c>
      <c r="C53" s="8"/>
      <c r="D53" s="9"/>
    </row>
    <row r="54" spans="1:4" ht="15.5" x14ac:dyDescent="0.35">
      <c r="A54" s="409"/>
      <c r="B54" s="13" t="s">
        <v>8</v>
      </c>
      <c r="C54" s="8"/>
      <c r="D54" s="9"/>
    </row>
    <row r="55" spans="1:4" ht="15.5" x14ac:dyDescent="0.35">
      <c r="A55" s="409"/>
      <c r="B55" s="13" t="s">
        <v>9</v>
      </c>
      <c r="C55" s="8"/>
      <c r="D55" s="9"/>
    </row>
    <row r="56" spans="1:4" ht="15.5" x14ac:dyDescent="0.35">
      <c r="A56" s="409"/>
      <c r="B56" s="13" t="s">
        <v>10</v>
      </c>
      <c r="C56" s="8"/>
      <c r="D56" s="9"/>
    </row>
    <row r="57" spans="1:4" ht="15.5" x14ac:dyDescent="0.35">
      <c r="A57" s="409"/>
      <c r="B57" s="13" t="s">
        <v>11</v>
      </c>
      <c r="C57" s="8"/>
      <c r="D57" s="9"/>
    </row>
    <row r="58" spans="1:4" ht="15.5" x14ac:dyDescent="0.35">
      <c r="A58" s="409"/>
      <c r="B58" s="13" t="s">
        <v>12</v>
      </c>
      <c r="C58" s="8"/>
      <c r="D58" s="9"/>
    </row>
    <row r="59" spans="1:4" ht="15.5" x14ac:dyDescent="0.35">
      <c r="A59" s="409"/>
      <c r="B59" s="13" t="s">
        <v>13</v>
      </c>
      <c r="C59" s="8"/>
      <c r="D59" s="9"/>
    </row>
    <row r="60" spans="1:4" ht="15.5" x14ac:dyDescent="0.35">
      <c r="A60" s="409"/>
      <c r="B60" s="13" t="s">
        <v>14</v>
      </c>
      <c r="C60" s="8"/>
      <c r="D60" s="9"/>
    </row>
    <row r="61" spans="1:4" ht="16" thickBot="1" x14ac:dyDescent="0.4">
      <c r="A61" s="410"/>
      <c r="B61" s="13" t="s">
        <v>15</v>
      </c>
      <c r="C61" s="8"/>
      <c r="D61" s="9"/>
    </row>
    <row r="62" spans="1:4" ht="15.65" customHeight="1" x14ac:dyDescent="0.35">
      <c r="A62" s="408">
        <v>2016</v>
      </c>
      <c r="B62" s="13" t="s">
        <v>4</v>
      </c>
      <c r="C62" s="6"/>
      <c r="D62" s="7"/>
    </row>
    <row r="63" spans="1:4" ht="15.5" x14ac:dyDescent="0.35">
      <c r="A63" s="409"/>
      <c r="B63" s="13" t="s">
        <v>5</v>
      </c>
      <c r="C63" s="6"/>
      <c r="D63" s="7"/>
    </row>
    <row r="64" spans="1:4" ht="15.5" x14ac:dyDescent="0.35">
      <c r="A64" s="409"/>
      <c r="B64" s="13" t="s">
        <v>6</v>
      </c>
      <c r="C64" s="6"/>
      <c r="D64" s="7"/>
    </row>
    <row r="65" spans="1:4" ht="15.5" x14ac:dyDescent="0.35">
      <c r="A65" s="409"/>
      <c r="B65" s="13" t="s">
        <v>7</v>
      </c>
      <c r="C65" s="6"/>
      <c r="D65" s="7"/>
    </row>
    <row r="66" spans="1:4" ht="15.5" x14ac:dyDescent="0.35">
      <c r="A66" s="409"/>
      <c r="B66" s="13" t="s">
        <v>8</v>
      </c>
      <c r="C66" s="6"/>
      <c r="D66" s="7"/>
    </row>
    <row r="67" spans="1:4" ht="15.5" x14ac:dyDescent="0.35">
      <c r="A67" s="409"/>
      <c r="B67" s="13" t="s">
        <v>9</v>
      </c>
      <c r="C67" s="6"/>
      <c r="D67" s="7"/>
    </row>
    <row r="68" spans="1:4" ht="15.5" x14ac:dyDescent="0.35">
      <c r="A68" s="409"/>
      <c r="B68" s="13" t="s">
        <v>10</v>
      </c>
      <c r="C68" s="6"/>
      <c r="D68" s="7"/>
    </row>
    <row r="69" spans="1:4" ht="15.5" x14ac:dyDescent="0.35">
      <c r="A69" s="409"/>
      <c r="B69" s="13" t="s">
        <v>11</v>
      </c>
      <c r="C69" s="6"/>
      <c r="D69" s="7"/>
    </row>
    <row r="70" spans="1:4" ht="15.5" x14ac:dyDescent="0.35">
      <c r="A70" s="409"/>
      <c r="B70" s="13" t="s">
        <v>12</v>
      </c>
      <c r="C70" s="6"/>
      <c r="D70" s="7"/>
    </row>
    <row r="71" spans="1:4" ht="15.5" x14ac:dyDescent="0.35">
      <c r="A71" s="409"/>
      <c r="B71" s="13" t="s">
        <v>13</v>
      </c>
      <c r="C71" s="6"/>
      <c r="D71" s="7"/>
    </row>
    <row r="72" spans="1:4" ht="15.5" x14ac:dyDescent="0.35">
      <c r="A72" s="409"/>
      <c r="B72" s="13" t="s">
        <v>14</v>
      </c>
      <c r="C72" s="6"/>
      <c r="D72" s="7"/>
    </row>
    <row r="73" spans="1:4" ht="16" thickBot="1" x14ac:dyDescent="0.4">
      <c r="A73" s="410"/>
      <c r="B73" s="13" t="s">
        <v>15</v>
      </c>
      <c r="C73" s="6"/>
      <c r="D73" s="7"/>
    </row>
    <row r="74" spans="1:4" ht="15.65" customHeight="1" x14ac:dyDescent="0.35">
      <c r="A74" s="408">
        <v>2017</v>
      </c>
      <c r="B74" s="13" t="s">
        <v>4</v>
      </c>
      <c r="C74" s="8"/>
      <c r="D74" s="9"/>
    </row>
    <row r="75" spans="1:4" ht="15.5" x14ac:dyDescent="0.35">
      <c r="A75" s="409"/>
      <c r="B75" s="13" t="s">
        <v>5</v>
      </c>
      <c r="C75" s="8"/>
      <c r="D75" s="9"/>
    </row>
    <row r="76" spans="1:4" ht="15.5" x14ac:dyDescent="0.35">
      <c r="A76" s="409"/>
      <c r="B76" s="13" t="s">
        <v>6</v>
      </c>
      <c r="C76" s="8"/>
      <c r="D76" s="9"/>
    </row>
    <row r="77" spans="1:4" ht="15.5" x14ac:dyDescent="0.35">
      <c r="A77" s="409"/>
      <c r="B77" s="13" t="s">
        <v>7</v>
      </c>
      <c r="C77" s="8"/>
      <c r="D77" s="9"/>
    </row>
    <row r="78" spans="1:4" ht="15.5" x14ac:dyDescent="0.35">
      <c r="A78" s="409"/>
      <c r="B78" s="13" t="s">
        <v>8</v>
      </c>
      <c r="C78" s="8"/>
      <c r="D78" s="9"/>
    </row>
    <row r="79" spans="1:4" ht="15.5" x14ac:dyDescent="0.35">
      <c r="A79" s="409"/>
      <c r="B79" s="13" t="s">
        <v>9</v>
      </c>
      <c r="C79" s="8"/>
      <c r="D79" s="9"/>
    </row>
    <row r="80" spans="1:4" ht="15.5" x14ac:dyDescent="0.35">
      <c r="A80" s="409"/>
      <c r="B80" s="13" t="s">
        <v>10</v>
      </c>
      <c r="C80" s="8"/>
      <c r="D80" s="9"/>
    </row>
    <row r="81" spans="1:4" ht="15.5" x14ac:dyDescent="0.35">
      <c r="A81" s="409"/>
      <c r="B81" s="13" t="s">
        <v>11</v>
      </c>
      <c r="C81" s="8"/>
      <c r="D81" s="9"/>
    </row>
    <row r="82" spans="1:4" ht="15.5" x14ac:dyDescent="0.35">
      <c r="A82" s="409"/>
      <c r="B82" s="13" t="s">
        <v>12</v>
      </c>
      <c r="C82" s="8"/>
      <c r="D82" s="9"/>
    </row>
    <row r="83" spans="1:4" ht="15.5" x14ac:dyDescent="0.35">
      <c r="A83" s="409"/>
      <c r="B83" s="13" t="s">
        <v>13</v>
      </c>
      <c r="C83" s="8"/>
      <c r="D83" s="9"/>
    </row>
    <row r="84" spans="1:4" ht="15.5" x14ac:dyDescent="0.35">
      <c r="A84" s="409"/>
      <c r="B84" s="13" t="s">
        <v>14</v>
      </c>
      <c r="C84" s="8"/>
      <c r="D84" s="9"/>
    </row>
    <row r="85" spans="1:4" ht="16" thickBot="1" x14ac:dyDescent="0.4">
      <c r="A85" s="410"/>
      <c r="B85" s="13" t="s">
        <v>15</v>
      </c>
      <c r="C85" s="8"/>
      <c r="D85" s="9"/>
    </row>
    <row r="86" spans="1:4" ht="15.65" customHeight="1" x14ac:dyDescent="0.35">
      <c r="A86" s="408">
        <v>2018</v>
      </c>
      <c r="B86" s="13" t="s">
        <v>4</v>
      </c>
      <c r="C86" s="6"/>
      <c r="D86" s="7"/>
    </row>
    <row r="87" spans="1:4" ht="15.5" x14ac:dyDescent="0.35">
      <c r="A87" s="409"/>
      <c r="B87" s="13" t="s">
        <v>5</v>
      </c>
      <c r="C87" s="6"/>
      <c r="D87" s="7"/>
    </row>
    <row r="88" spans="1:4" ht="15.5" x14ac:dyDescent="0.35">
      <c r="A88" s="409"/>
      <c r="B88" s="13" t="s">
        <v>6</v>
      </c>
      <c r="C88" s="6"/>
      <c r="D88" s="7"/>
    </row>
    <row r="89" spans="1:4" ht="15.5" x14ac:dyDescent="0.35">
      <c r="A89" s="409"/>
      <c r="B89" s="13" t="s">
        <v>7</v>
      </c>
      <c r="C89" s="6"/>
      <c r="D89" s="7"/>
    </row>
    <row r="90" spans="1:4" ht="15.5" x14ac:dyDescent="0.35">
      <c r="A90" s="409"/>
      <c r="B90" s="13" t="s">
        <v>8</v>
      </c>
      <c r="C90" s="6"/>
      <c r="D90" s="7"/>
    </row>
    <row r="91" spans="1:4" ht="15.5" x14ac:dyDescent="0.35">
      <c r="A91" s="409"/>
      <c r="B91" s="13" t="s">
        <v>9</v>
      </c>
      <c r="C91" s="6"/>
      <c r="D91" s="7"/>
    </row>
    <row r="92" spans="1:4" ht="15.5" x14ac:dyDescent="0.35">
      <c r="A92" s="409"/>
      <c r="B92" s="13" t="s">
        <v>10</v>
      </c>
      <c r="C92" s="6"/>
      <c r="D92" s="7"/>
    </row>
    <row r="93" spans="1:4" ht="15.5" x14ac:dyDescent="0.35">
      <c r="A93" s="409"/>
      <c r="B93" s="13" t="s">
        <v>11</v>
      </c>
      <c r="C93" s="6"/>
      <c r="D93" s="7"/>
    </row>
    <row r="94" spans="1:4" ht="15.5" x14ac:dyDescent="0.35">
      <c r="A94" s="409"/>
      <c r="B94" s="13" t="s">
        <v>12</v>
      </c>
      <c r="C94" s="6"/>
      <c r="D94" s="7"/>
    </row>
    <row r="95" spans="1:4" ht="15.5" x14ac:dyDescent="0.35">
      <c r="A95" s="409"/>
      <c r="B95" s="13" t="s">
        <v>13</v>
      </c>
      <c r="C95" s="6"/>
      <c r="D95" s="7"/>
    </row>
    <row r="96" spans="1:4" ht="15.5" x14ac:dyDescent="0.35">
      <c r="A96" s="409"/>
      <c r="B96" s="13" t="s">
        <v>14</v>
      </c>
      <c r="C96" s="6"/>
      <c r="D96" s="7"/>
    </row>
    <row r="97" spans="1:4" ht="16" thickBot="1" x14ac:dyDescent="0.4">
      <c r="A97" s="411"/>
      <c r="B97" s="14" t="s">
        <v>15</v>
      </c>
      <c r="C97" s="10"/>
      <c r="D97" s="11"/>
    </row>
  </sheetData>
  <sheetProtection formatCells="0"/>
  <protectedRanges>
    <protectedRange sqref="C2:C97" name="kWh"/>
    <protectedRange sqref="D2:D97" name="Rs"/>
  </protectedRanges>
  <mergeCells count="8">
    <mergeCell ref="A74:A85"/>
    <mergeCell ref="A86:A97"/>
    <mergeCell ref="A2:A13"/>
    <mergeCell ref="A14:A25"/>
    <mergeCell ref="A26:A37"/>
    <mergeCell ref="A38:A49"/>
    <mergeCell ref="A50:A61"/>
    <mergeCell ref="A62:A7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6"/>
  <sheetViews>
    <sheetView tabSelected="1" zoomScaleNormal="100" workbookViewId="0">
      <selection activeCell="N4" sqref="N4"/>
    </sheetView>
  </sheetViews>
  <sheetFormatPr defaultColWidth="9.1796875" defaultRowHeight="14.5" x14ac:dyDescent="0.35"/>
  <cols>
    <col min="1" max="1" width="14.453125" style="298" customWidth="1"/>
    <col min="2" max="2" width="2.54296875" style="298" customWidth="1"/>
    <col min="3" max="3" width="1" style="302" customWidth="1"/>
    <col min="4" max="4" width="11.26953125" style="298" customWidth="1"/>
    <col min="5" max="5" width="1.26953125" style="302" customWidth="1"/>
    <col min="6" max="6" width="11.26953125" style="298" customWidth="1"/>
    <col min="7" max="7" width="1.7265625" style="302" customWidth="1"/>
    <col min="8" max="8" width="8.26953125" style="298" customWidth="1"/>
    <col min="9" max="9" width="1.1796875" style="302" customWidth="1"/>
    <col min="10" max="10" width="11.26953125" style="301" customWidth="1"/>
    <col min="11" max="11" width="1.453125" style="300" customWidth="1"/>
    <col min="12" max="12" width="11.26953125" style="301" customWidth="1"/>
    <col min="13" max="13" width="3.26953125" style="298" customWidth="1"/>
    <col min="14" max="14" width="16.26953125" style="300" customWidth="1"/>
    <col min="15" max="15" width="2" style="299" customWidth="1"/>
    <col min="16" max="16384" width="9.1796875" style="298"/>
  </cols>
  <sheetData>
    <row r="1" spans="1:15" ht="60" customHeight="1" x14ac:dyDescent="0.35">
      <c r="A1" s="436" t="s">
        <v>209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</row>
    <row r="2" spans="1:15" s="28" customFormat="1" ht="17.5" customHeight="1" x14ac:dyDescent="0.35">
      <c r="A2" s="437" t="s">
        <v>208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63"/>
    </row>
    <row r="3" spans="1:15" s="28" customFormat="1" ht="22.5" customHeight="1" x14ac:dyDescent="0.35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64"/>
    </row>
    <row r="4" spans="1:15" s="28" customFormat="1" ht="19.899999999999999" customHeight="1" x14ac:dyDescent="0.35">
      <c r="A4" s="70" t="s">
        <v>207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65"/>
    </row>
    <row r="5" spans="1:15" s="28" customFormat="1" ht="18.75" customHeight="1" x14ac:dyDescent="0.35">
      <c r="A5" s="448" t="s">
        <v>206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00"/>
    </row>
    <row r="6" spans="1:15" s="28" customFormat="1" ht="48.75" customHeight="1" x14ac:dyDescent="0.35">
      <c r="A6" s="448" t="s">
        <v>214</v>
      </c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399"/>
    </row>
    <row r="7" spans="1:15" s="28" customFormat="1" ht="24" customHeight="1" x14ac:dyDescent="0.35">
      <c r="A7" s="448" t="s">
        <v>205</v>
      </c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</row>
    <row r="8" spans="1:15" s="28" customFormat="1" ht="13.15" customHeight="1" x14ac:dyDescent="0.35">
      <c r="A8" s="448" t="s">
        <v>204</v>
      </c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</row>
    <row r="9" spans="1:15" s="28" customFormat="1" ht="17.5" customHeight="1" x14ac:dyDescent="0.35">
      <c r="A9" s="448" t="s">
        <v>213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</row>
    <row r="10" spans="1:15" s="28" customFormat="1" ht="32.25" customHeight="1" x14ac:dyDescent="0.35">
      <c r="A10" s="455" t="s">
        <v>203</v>
      </c>
      <c r="B10" s="455"/>
      <c r="C10" s="455"/>
      <c r="D10" s="455"/>
      <c r="E10" s="455"/>
      <c r="F10" s="455"/>
      <c r="G10" s="455"/>
      <c r="H10" s="455"/>
      <c r="I10" s="455"/>
      <c r="J10" s="455"/>
      <c r="K10" s="455"/>
      <c r="L10" s="455"/>
      <c r="M10" s="455"/>
      <c r="N10" s="455"/>
      <c r="O10" s="296"/>
    </row>
    <row r="11" spans="1:15" s="28" customFormat="1" ht="27.65" customHeight="1" thickBot="1" x14ac:dyDescent="0.4">
      <c r="A11" s="398" t="s">
        <v>202</v>
      </c>
      <c r="B11" s="73"/>
      <c r="C11" s="73"/>
      <c r="D11" s="74" t="s">
        <v>167</v>
      </c>
      <c r="E11" s="74"/>
      <c r="F11" s="74" t="s">
        <v>201</v>
      </c>
      <c r="G11" s="74"/>
      <c r="H11" s="74" t="s">
        <v>200</v>
      </c>
      <c r="I11" s="72"/>
      <c r="J11" s="75" t="s">
        <v>165</v>
      </c>
      <c r="K11" s="75"/>
      <c r="L11" s="75" t="s">
        <v>164</v>
      </c>
      <c r="M11" s="76"/>
      <c r="N11" s="397" t="s">
        <v>199</v>
      </c>
      <c r="O11" s="66"/>
    </row>
    <row r="12" spans="1:15" s="28" customFormat="1" ht="22.5" customHeight="1" thickTop="1" x14ac:dyDescent="0.35">
      <c r="A12" s="396" t="s">
        <v>198</v>
      </c>
      <c r="B12" s="395"/>
      <c r="C12" s="393"/>
      <c r="D12" s="394">
        <v>2000</v>
      </c>
      <c r="E12" s="393"/>
      <c r="F12" s="392">
        <v>0.05</v>
      </c>
      <c r="G12" s="391"/>
      <c r="H12" s="392">
        <v>6</v>
      </c>
      <c r="I12" s="391"/>
      <c r="J12" s="390">
        <f>D12*F12*H12/1000</f>
        <v>0.6</v>
      </c>
      <c r="K12" s="390"/>
      <c r="L12" s="390">
        <f>J12*30</f>
        <v>18</v>
      </c>
      <c r="M12" s="389"/>
      <c r="N12" s="30">
        <f>L12*0.12</f>
        <v>2.16</v>
      </c>
      <c r="O12" s="66"/>
    </row>
    <row r="13" spans="1:15" s="28" customFormat="1" ht="37.5" customHeight="1" thickBot="1" x14ac:dyDescent="0.4">
      <c r="A13" s="455" t="s">
        <v>197</v>
      </c>
      <c r="B13" s="455"/>
      <c r="C13" s="455"/>
      <c r="D13" s="455"/>
      <c r="E13" s="455"/>
      <c r="F13" s="455"/>
      <c r="G13" s="455"/>
      <c r="H13" s="455"/>
      <c r="I13" s="455"/>
      <c r="J13" s="455"/>
      <c r="K13" s="455"/>
      <c r="L13" s="455"/>
      <c r="M13" s="455"/>
      <c r="N13" s="455"/>
      <c r="O13" s="67"/>
    </row>
    <row r="14" spans="1:15" s="28" customFormat="1" ht="28.15" hidden="1" customHeight="1" x14ac:dyDescent="0.35">
      <c r="A14" s="455"/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455"/>
      <c r="M14" s="455"/>
      <c r="N14" s="455"/>
      <c r="O14" s="67"/>
    </row>
    <row r="15" spans="1:15" s="28" customFormat="1" ht="45.65" customHeight="1" thickTop="1" thickBot="1" x14ac:dyDescent="0.4">
      <c r="A15" s="462" t="s">
        <v>196</v>
      </c>
      <c r="B15" s="463"/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3"/>
      <c r="N15" s="464"/>
      <c r="O15" s="68"/>
    </row>
    <row r="16" spans="1:15" s="28" customFormat="1" ht="16.899999999999999" customHeight="1" thickBot="1" x14ac:dyDescent="0.4">
      <c r="A16" s="77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80" t="s">
        <v>195</v>
      </c>
      <c r="M16" s="81"/>
      <c r="N16" s="79">
        <v>0.127</v>
      </c>
      <c r="O16" s="68"/>
    </row>
    <row r="17" spans="1:18" s="28" customFormat="1" ht="27" customHeight="1" x14ac:dyDescent="0.35">
      <c r="A17" s="421"/>
      <c r="B17" s="422"/>
      <c r="C17" s="422"/>
      <c r="D17" s="422"/>
      <c r="E17" s="422"/>
      <c r="F17" s="422"/>
      <c r="G17" s="422"/>
      <c r="H17" s="422"/>
      <c r="I17" s="422"/>
      <c r="J17" s="422"/>
      <c r="K17" s="422"/>
      <c r="L17" s="297" t="s">
        <v>194</v>
      </c>
      <c r="M17" s="388"/>
      <c r="N17" s="82" t="s">
        <v>193</v>
      </c>
      <c r="O17" s="68"/>
    </row>
    <row r="18" spans="1:18" s="28" customFormat="1" ht="27" customHeight="1" thickBot="1" x14ac:dyDescent="0.4">
      <c r="A18" s="421"/>
      <c r="B18" s="422"/>
      <c r="C18" s="422"/>
      <c r="D18" s="422"/>
      <c r="E18" s="422"/>
      <c r="F18" s="422"/>
      <c r="G18" s="422"/>
      <c r="H18" s="422"/>
      <c r="I18" s="422"/>
      <c r="J18" s="422"/>
      <c r="K18" s="422"/>
      <c r="L18" s="387">
        <f>L21+L42+L50+L60+L78</f>
        <v>544.66</v>
      </c>
      <c r="M18" s="386"/>
      <c r="N18" s="83">
        <f>N21+N42+N50+N60+N78</f>
        <v>69.129820000000009</v>
      </c>
      <c r="O18" s="68"/>
    </row>
    <row r="19" spans="1:18" ht="25.9" customHeight="1" thickBot="1" x14ac:dyDescent="0.4">
      <c r="A19" s="421"/>
      <c r="B19" s="422"/>
      <c r="C19" s="422"/>
      <c r="D19" s="422"/>
      <c r="E19" s="422"/>
      <c r="F19" s="422"/>
      <c r="G19" s="422"/>
      <c r="H19" s="422"/>
      <c r="I19" s="422"/>
      <c r="J19" s="422"/>
      <c r="K19" s="422"/>
      <c r="L19" s="456" t="s">
        <v>192</v>
      </c>
      <c r="M19" s="457"/>
      <c r="N19" s="84">
        <f>500*L18/1000</f>
        <v>272.33</v>
      </c>
      <c r="O19" s="69"/>
    </row>
    <row r="20" spans="1:18" ht="104.5" customHeight="1" thickBot="1" x14ac:dyDescent="0.4">
      <c r="A20" s="423"/>
      <c r="B20" s="424"/>
      <c r="C20" s="424"/>
      <c r="D20" s="424"/>
      <c r="E20" s="424"/>
      <c r="F20" s="424"/>
      <c r="G20" s="424"/>
      <c r="H20" s="424"/>
      <c r="I20" s="424"/>
      <c r="J20" s="424"/>
      <c r="K20" s="424"/>
      <c r="L20" s="385" t="s">
        <v>191</v>
      </c>
      <c r="M20" s="384"/>
      <c r="N20" s="383" t="s">
        <v>190</v>
      </c>
      <c r="O20" s="323"/>
    </row>
    <row r="21" spans="1:18" ht="19.899999999999999" customHeight="1" thickTop="1" thickBot="1" x14ac:dyDescent="0.4">
      <c r="A21" s="441" t="s">
        <v>189</v>
      </c>
      <c r="B21" s="442"/>
      <c r="C21" s="442"/>
      <c r="D21" s="442"/>
      <c r="E21" s="442"/>
      <c r="F21" s="442"/>
      <c r="G21" s="442"/>
      <c r="H21" s="442"/>
      <c r="I21" s="442"/>
      <c r="J21" s="442"/>
      <c r="K21" s="443"/>
      <c r="L21" s="38">
        <f>SUM(L23:L39)</f>
        <v>27.87</v>
      </c>
      <c r="M21" s="39"/>
      <c r="N21" s="35">
        <f>SUM(N23:N39)</f>
        <v>3.5394900000000002</v>
      </c>
      <c r="O21" s="323"/>
      <c r="R21" s="380">
        <f>L21</f>
        <v>27.87</v>
      </c>
    </row>
    <row r="22" spans="1:18" ht="37.5" thickTop="1" thickBot="1" x14ac:dyDescent="0.4">
      <c r="A22" s="429"/>
      <c r="B22" s="438"/>
      <c r="C22" s="29"/>
      <c r="D22" s="50" t="s">
        <v>167</v>
      </c>
      <c r="E22" s="50"/>
      <c r="F22" s="50" t="s">
        <v>166</v>
      </c>
      <c r="G22" s="50"/>
      <c r="H22" s="50" t="s">
        <v>104</v>
      </c>
      <c r="I22" s="51"/>
      <c r="J22" s="52" t="s">
        <v>165</v>
      </c>
      <c r="K22" s="52"/>
      <c r="L22" s="52" t="s">
        <v>164</v>
      </c>
      <c r="M22" s="53"/>
      <c r="N22" s="382"/>
      <c r="O22" s="323"/>
      <c r="R22" s="381">
        <f>L42</f>
        <v>204</v>
      </c>
    </row>
    <row r="23" spans="1:18" ht="16.5" customHeight="1" thickTop="1" thickBot="1" x14ac:dyDescent="0.4">
      <c r="A23" s="466" t="s">
        <v>188</v>
      </c>
      <c r="B23" s="445"/>
      <c r="C23" s="375"/>
      <c r="D23" s="315">
        <v>100</v>
      </c>
      <c r="E23" s="375"/>
      <c r="F23" s="315">
        <v>3</v>
      </c>
      <c r="G23" s="375"/>
      <c r="H23" s="315">
        <v>1</v>
      </c>
      <c r="I23" s="375"/>
      <c r="J23" s="373">
        <f>D23*F23*H23/1000</f>
        <v>0.3</v>
      </c>
      <c r="K23" s="374"/>
      <c r="L23" s="373">
        <f>J23*30</f>
        <v>9</v>
      </c>
      <c r="M23" s="372"/>
      <c r="N23" s="30">
        <f>L23*$N$16</f>
        <v>1.143</v>
      </c>
      <c r="O23" s="323"/>
      <c r="P23" s="299"/>
      <c r="R23" s="380">
        <f>L50</f>
        <v>29.2</v>
      </c>
    </row>
    <row r="24" spans="1:18" s="302" customFormat="1" ht="15.5" thickTop="1" thickBot="1" x14ac:dyDescent="0.4">
      <c r="A24" s="446"/>
      <c r="B24" s="445"/>
      <c r="C24" s="429"/>
      <c r="D24" s="430"/>
      <c r="E24" s="375"/>
      <c r="F24" s="378"/>
      <c r="G24" s="375"/>
      <c r="H24" s="378"/>
      <c r="I24" s="375"/>
      <c r="J24" s="374"/>
      <c r="K24" s="374"/>
      <c r="L24" s="374"/>
      <c r="M24" s="372"/>
      <c r="N24" s="318"/>
      <c r="O24" s="323"/>
      <c r="R24" s="381">
        <f>L60</f>
        <v>261.3</v>
      </c>
    </row>
    <row r="25" spans="1:18" ht="15.5" thickTop="1" thickBot="1" x14ac:dyDescent="0.4">
      <c r="A25" s="446"/>
      <c r="B25" s="445"/>
      <c r="C25" s="376"/>
      <c r="D25" s="324">
        <v>60</v>
      </c>
      <c r="E25" s="376"/>
      <c r="F25" s="315">
        <v>3</v>
      </c>
      <c r="G25" s="375"/>
      <c r="H25" s="315">
        <v>1</v>
      </c>
      <c r="I25" s="375"/>
      <c r="J25" s="373">
        <f>D25*F25*H25/1000</f>
        <v>0.18</v>
      </c>
      <c r="K25" s="374"/>
      <c r="L25" s="373">
        <f>J25*30</f>
        <v>5.3999999999999995</v>
      </c>
      <c r="M25" s="372"/>
      <c r="N25" s="30">
        <f>L25*$N$16</f>
        <v>0.68579999999999997</v>
      </c>
      <c r="O25" s="323"/>
      <c r="R25" s="380">
        <f>L78</f>
        <v>22.290000000000003</v>
      </c>
    </row>
    <row r="26" spans="1:18" s="302" customFormat="1" ht="15.5" thickTop="1" thickBot="1" x14ac:dyDescent="0.4">
      <c r="A26" s="446"/>
      <c r="B26" s="445"/>
      <c r="C26" s="429"/>
      <c r="D26" s="430"/>
      <c r="E26" s="375"/>
      <c r="F26" s="375"/>
      <c r="G26" s="375"/>
      <c r="H26" s="378"/>
      <c r="I26" s="375"/>
      <c r="J26" s="374"/>
      <c r="K26" s="374"/>
      <c r="L26" s="374"/>
      <c r="M26" s="372"/>
      <c r="N26" s="318"/>
      <c r="O26" s="323"/>
      <c r="R26" s="379"/>
    </row>
    <row r="27" spans="1:18" ht="15.5" thickTop="1" thickBot="1" x14ac:dyDescent="0.4">
      <c r="A27" s="446"/>
      <c r="B27" s="445"/>
      <c r="C27" s="376"/>
      <c r="D27" s="324">
        <v>40</v>
      </c>
      <c r="E27" s="376"/>
      <c r="F27" s="315">
        <v>3</v>
      </c>
      <c r="G27" s="375"/>
      <c r="H27" s="315">
        <v>1</v>
      </c>
      <c r="I27" s="375"/>
      <c r="J27" s="373">
        <f>D27*F27*H27/1000</f>
        <v>0.12</v>
      </c>
      <c r="K27" s="374"/>
      <c r="L27" s="373">
        <f>J27*30</f>
        <v>3.5999999999999996</v>
      </c>
      <c r="M27" s="372"/>
      <c r="N27" s="30">
        <f>L27*$N$16</f>
        <v>0.45719999999999994</v>
      </c>
      <c r="O27" s="323"/>
    </row>
    <row r="28" spans="1:18" s="302" customFormat="1" ht="15.5" thickTop="1" thickBot="1" x14ac:dyDescent="0.4">
      <c r="A28" s="429"/>
      <c r="B28" s="438"/>
      <c r="C28" s="429"/>
      <c r="D28" s="430"/>
      <c r="E28" s="375"/>
      <c r="F28" s="375"/>
      <c r="G28" s="375"/>
      <c r="H28" s="378"/>
      <c r="I28" s="375"/>
      <c r="J28" s="374"/>
      <c r="K28" s="374"/>
      <c r="L28" s="374"/>
      <c r="M28" s="372"/>
      <c r="N28" s="318"/>
      <c r="O28" s="323"/>
    </row>
    <row r="29" spans="1:18" ht="16.5" customHeight="1" thickTop="1" thickBot="1" x14ac:dyDescent="0.4">
      <c r="A29" s="466" t="s">
        <v>187</v>
      </c>
      <c r="B29" s="445"/>
      <c r="C29" s="376"/>
      <c r="D29" s="324">
        <v>18</v>
      </c>
      <c r="E29" s="376"/>
      <c r="F29" s="315">
        <v>3</v>
      </c>
      <c r="G29" s="375"/>
      <c r="H29" s="315">
        <v>1</v>
      </c>
      <c r="I29" s="375"/>
      <c r="J29" s="373">
        <f>D29*F29*H29*1.25/1000</f>
        <v>6.7500000000000004E-2</v>
      </c>
      <c r="K29" s="374"/>
      <c r="L29" s="373">
        <f>J29*30</f>
        <v>2.0250000000000004</v>
      </c>
      <c r="M29" s="372"/>
      <c r="N29" s="30">
        <f>L29*$N$16</f>
        <v>0.25717500000000004</v>
      </c>
      <c r="O29" s="323"/>
    </row>
    <row r="30" spans="1:18" s="302" customFormat="1" ht="15.5" thickTop="1" thickBot="1" x14ac:dyDescent="0.4">
      <c r="A30" s="446"/>
      <c r="B30" s="445"/>
      <c r="C30" s="429"/>
      <c r="D30" s="430"/>
      <c r="E30" s="375"/>
      <c r="F30" s="375"/>
      <c r="G30" s="375"/>
      <c r="H30" s="378"/>
      <c r="I30" s="375"/>
      <c r="J30" s="374"/>
      <c r="K30" s="374"/>
      <c r="L30" s="374"/>
      <c r="M30" s="372"/>
      <c r="N30" s="318"/>
      <c r="O30" s="323"/>
    </row>
    <row r="31" spans="1:18" ht="15.5" thickTop="1" thickBot="1" x14ac:dyDescent="0.4">
      <c r="A31" s="446"/>
      <c r="B31" s="445"/>
      <c r="C31" s="376"/>
      <c r="D31" s="324">
        <v>36</v>
      </c>
      <c r="E31" s="376"/>
      <c r="F31" s="315">
        <v>3</v>
      </c>
      <c r="G31" s="375"/>
      <c r="H31" s="315">
        <v>1</v>
      </c>
      <c r="I31" s="375"/>
      <c r="J31" s="373">
        <f>D31*F31*H31*1.25/1000</f>
        <v>0.13500000000000001</v>
      </c>
      <c r="K31" s="374"/>
      <c r="L31" s="373">
        <f>J31*30</f>
        <v>4.0500000000000007</v>
      </c>
      <c r="M31" s="372"/>
      <c r="N31" s="30">
        <f>L31*$N$16</f>
        <v>0.51435000000000008</v>
      </c>
      <c r="O31" s="323"/>
    </row>
    <row r="32" spans="1:18" s="302" customFormat="1" ht="15.5" thickTop="1" thickBot="1" x14ac:dyDescent="0.4">
      <c r="A32" s="446"/>
      <c r="B32" s="445"/>
      <c r="C32" s="429"/>
      <c r="D32" s="430"/>
      <c r="E32" s="375"/>
      <c r="F32" s="375"/>
      <c r="G32" s="375"/>
      <c r="H32" s="378"/>
      <c r="I32" s="375"/>
      <c r="J32" s="374"/>
      <c r="K32" s="374"/>
      <c r="L32" s="374"/>
      <c r="M32" s="372"/>
      <c r="N32" s="318"/>
      <c r="O32" s="323"/>
    </row>
    <row r="33" spans="1:15" ht="15.5" thickTop="1" thickBot="1" x14ac:dyDescent="0.4">
      <c r="A33" s="446"/>
      <c r="B33" s="445"/>
      <c r="C33" s="376"/>
      <c r="D33" s="324">
        <v>18</v>
      </c>
      <c r="E33" s="376"/>
      <c r="F33" s="315">
        <v>3</v>
      </c>
      <c r="G33" s="375"/>
      <c r="H33" s="315">
        <v>1</v>
      </c>
      <c r="I33" s="375"/>
      <c r="J33" s="373">
        <f>D33*F33*H33*1.25/1000</f>
        <v>6.7500000000000004E-2</v>
      </c>
      <c r="K33" s="374"/>
      <c r="L33" s="373">
        <f>J33*30</f>
        <v>2.0250000000000004</v>
      </c>
      <c r="M33" s="372"/>
      <c r="N33" s="30">
        <f>L33*$N$16</f>
        <v>0.25717500000000004</v>
      </c>
      <c r="O33" s="323"/>
    </row>
    <row r="34" spans="1:15" s="302" customFormat="1" ht="15.5" thickTop="1" thickBot="1" x14ac:dyDescent="0.4">
      <c r="A34" s="429"/>
      <c r="B34" s="438"/>
      <c r="C34" s="429"/>
      <c r="D34" s="430"/>
      <c r="E34" s="375"/>
      <c r="F34" s="375"/>
      <c r="G34" s="375"/>
      <c r="H34" s="378"/>
      <c r="I34" s="375"/>
      <c r="J34" s="374"/>
      <c r="K34" s="374"/>
      <c r="L34" s="374"/>
      <c r="M34" s="372"/>
      <c r="N34" s="318"/>
      <c r="O34" s="323"/>
    </row>
    <row r="35" spans="1:15" ht="15.5" thickTop="1" thickBot="1" x14ac:dyDescent="0.4">
      <c r="A35" s="444" t="s">
        <v>186</v>
      </c>
      <c r="B35" s="445"/>
      <c r="C35" s="376"/>
      <c r="D35" s="324">
        <v>5</v>
      </c>
      <c r="E35" s="376"/>
      <c r="F35" s="315">
        <v>3</v>
      </c>
      <c r="G35" s="375"/>
      <c r="H35" s="315">
        <v>1</v>
      </c>
      <c r="I35" s="375"/>
      <c r="J35" s="373">
        <f>D35*F35*H35/1000</f>
        <v>1.4999999999999999E-2</v>
      </c>
      <c r="K35" s="374"/>
      <c r="L35" s="373">
        <f>J35*30</f>
        <v>0.44999999999999996</v>
      </c>
      <c r="M35" s="372"/>
      <c r="N35" s="30">
        <f>L35*$N$16</f>
        <v>5.7149999999999992E-2</v>
      </c>
      <c r="O35" s="323"/>
    </row>
    <row r="36" spans="1:15" s="302" customFormat="1" ht="15.5" thickTop="1" thickBot="1" x14ac:dyDescent="0.4">
      <c r="A36" s="446"/>
      <c r="B36" s="445"/>
      <c r="C36" s="429"/>
      <c r="D36" s="430"/>
      <c r="E36" s="375"/>
      <c r="F36" s="375"/>
      <c r="G36" s="375"/>
      <c r="H36" s="378"/>
      <c r="I36" s="375"/>
      <c r="J36" s="374"/>
      <c r="K36" s="374"/>
      <c r="L36" s="374"/>
      <c r="M36" s="372"/>
      <c r="N36" s="318"/>
      <c r="O36" s="323"/>
    </row>
    <row r="37" spans="1:15" ht="15.5" thickTop="1" thickBot="1" x14ac:dyDescent="0.4">
      <c r="A37" s="446"/>
      <c r="B37" s="445"/>
      <c r="C37" s="376"/>
      <c r="D37" s="324">
        <v>8</v>
      </c>
      <c r="E37" s="376"/>
      <c r="F37" s="315">
        <v>3</v>
      </c>
      <c r="G37" s="375"/>
      <c r="H37" s="315">
        <v>1</v>
      </c>
      <c r="I37" s="375"/>
      <c r="J37" s="373">
        <f>D37*F37*H37/1000</f>
        <v>2.4E-2</v>
      </c>
      <c r="K37" s="374"/>
      <c r="L37" s="373">
        <f>J37*30</f>
        <v>0.72</v>
      </c>
      <c r="M37" s="372"/>
      <c r="N37" s="30">
        <f>L37*$N$16</f>
        <v>9.1439999999999994E-2</v>
      </c>
      <c r="O37" s="323"/>
    </row>
    <row r="38" spans="1:15" s="302" customFormat="1" ht="15.5" thickTop="1" thickBot="1" x14ac:dyDescent="0.4">
      <c r="A38" s="446"/>
      <c r="B38" s="445"/>
      <c r="C38" s="429"/>
      <c r="D38" s="430"/>
      <c r="E38" s="375"/>
      <c r="F38" s="375"/>
      <c r="G38" s="375"/>
      <c r="H38" s="378"/>
      <c r="I38" s="375"/>
      <c r="J38" s="374"/>
      <c r="K38" s="374"/>
      <c r="L38" s="374"/>
      <c r="M38" s="372"/>
      <c r="N38" s="318"/>
      <c r="O38" s="323"/>
    </row>
    <row r="39" spans="1:15" ht="15.5" thickTop="1" thickBot="1" x14ac:dyDescent="0.4">
      <c r="A39" s="446"/>
      <c r="B39" s="445"/>
      <c r="C39" s="375"/>
      <c r="D39" s="315">
        <v>5</v>
      </c>
      <c r="E39" s="375"/>
      <c r="F39" s="377">
        <v>4</v>
      </c>
      <c r="G39" s="376"/>
      <c r="H39" s="315">
        <v>1</v>
      </c>
      <c r="I39" s="375"/>
      <c r="J39" s="373">
        <f>D39*F39*H39/1000</f>
        <v>0.02</v>
      </c>
      <c r="K39" s="374"/>
      <c r="L39" s="373">
        <f>J39*30</f>
        <v>0.6</v>
      </c>
      <c r="M39" s="372"/>
      <c r="N39" s="30">
        <f>L39*$N$16</f>
        <v>7.6200000000000004E-2</v>
      </c>
      <c r="O39" s="323"/>
    </row>
    <row r="40" spans="1:15" ht="15.5" thickTop="1" thickBot="1" x14ac:dyDescent="0.4">
      <c r="A40" s="439"/>
      <c r="B40" s="447"/>
      <c r="C40" s="439"/>
      <c r="D40" s="440"/>
      <c r="E40" s="369"/>
      <c r="F40" s="371"/>
      <c r="G40" s="369"/>
      <c r="H40" s="369"/>
      <c r="I40" s="369"/>
      <c r="J40" s="370"/>
      <c r="K40" s="370"/>
      <c r="L40" s="370"/>
      <c r="M40" s="369"/>
      <c r="N40" s="327"/>
      <c r="O40" s="323"/>
    </row>
    <row r="41" spans="1:15" ht="15.5" thickTop="1" thickBot="1" x14ac:dyDescent="0.4">
      <c r="A41" s="331"/>
      <c r="B41" s="328"/>
      <c r="C41" s="328"/>
      <c r="D41" s="465"/>
      <c r="E41" s="465"/>
      <c r="F41" s="465"/>
      <c r="G41" s="465"/>
      <c r="H41" s="465"/>
      <c r="I41" s="465"/>
      <c r="J41" s="465"/>
      <c r="K41" s="465"/>
      <c r="L41" s="465"/>
      <c r="M41" s="465"/>
      <c r="N41" s="327"/>
      <c r="O41" s="323"/>
    </row>
    <row r="42" spans="1:15" ht="15" customHeight="1" thickTop="1" thickBot="1" x14ac:dyDescent="0.4">
      <c r="A42" s="449" t="s">
        <v>185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1"/>
      <c r="L42" s="44">
        <f>SUM(L44:L46)</f>
        <v>204</v>
      </c>
      <c r="M42" s="45"/>
      <c r="N42" s="46">
        <f>SUM(N44:N46)</f>
        <v>25.908000000000001</v>
      </c>
      <c r="O42" s="323"/>
    </row>
    <row r="43" spans="1:15" ht="37.5" thickTop="1" thickBot="1" x14ac:dyDescent="0.4">
      <c r="A43" s="368"/>
      <c r="B43" s="367"/>
      <c r="C43" s="31"/>
      <c r="D43" s="54" t="s">
        <v>167</v>
      </c>
      <c r="E43" s="54"/>
      <c r="F43" s="54" t="s">
        <v>166</v>
      </c>
      <c r="G43" s="54"/>
      <c r="H43" s="55" t="s">
        <v>104</v>
      </c>
      <c r="I43" s="55"/>
      <c r="J43" s="56" t="s">
        <v>165</v>
      </c>
      <c r="K43" s="56"/>
      <c r="L43" s="56" t="s">
        <v>164</v>
      </c>
      <c r="M43" s="361"/>
      <c r="N43" s="32"/>
      <c r="O43" s="323"/>
    </row>
    <row r="44" spans="1:15" ht="15.5" thickTop="1" thickBot="1" x14ac:dyDescent="0.4">
      <c r="A44" s="366" t="s">
        <v>184</v>
      </c>
      <c r="B44" s="365"/>
      <c r="C44" s="364"/>
      <c r="D44" s="315">
        <v>1500</v>
      </c>
      <c r="E44" s="364"/>
      <c r="F44" s="315">
        <v>3</v>
      </c>
      <c r="G44" s="364"/>
      <c r="H44" s="315">
        <v>1</v>
      </c>
      <c r="I44" s="364"/>
      <c r="J44" s="362">
        <f>D44*F44*H44*0.8/1000</f>
        <v>3.6</v>
      </c>
      <c r="K44" s="363"/>
      <c r="L44" s="362">
        <f>J44*30</f>
        <v>108</v>
      </c>
      <c r="M44" s="361"/>
      <c r="N44" s="30">
        <f>L44*$N$16</f>
        <v>13.716000000000001</v>
      </c>
      <c r="O44" s="323"/>
    </row>
    <row r="45" spans="1:15" s="302" customFormat="1" ht="7.5" customHeight="1" thickTop="1" thickBot="1" x14ac:dyDescent="0.4">
      <c r="A45" s="368"/>
      <c r="B45" s="367"/>
      <c r="C45" s="433"/>
      <c r="D45" s="434"/>
      <c r="E45" s="364"/>
      <c r="F45" s="364"/>
      <c r="G45" s="364"/>
      <c r="H45" s="364"/>
      <c r="I45" s="364"/>
      <c r="J45" s="363"/>
      <c r="K45" s="363"/>
      <c r="L45" s="363"/>
      <c r="M45" s="361"/>
      <c r="N45" s="318"/>
      <c r="O45" s="323"/>
    </row>
    <row r="46" spans="1:15" ht="15.5" thickTop="1" thickBot="1" x14ac:dyDescent="0.4">
      <c r="A46" s="366" t="s">
        <v>183</v>
      </c>
      <c r="B46" s="365"/>
      <c r="C46" s="364"/>
      <c r="D46" s="315">
        <v>2000</v>
      </c>
      <c r="E46" s="364"/>
      <c r="F46" s="315">
        <v>2</v>
      </c>
      <c r="G46" s="364"/>
      <c r="H46" s="315">
        <v>1</v>
      </c>
      <c r="I46" s="364"/>
      <c r="J46" s="362">
        <f>D46*F46*H46*0.8/1000</f>
        <v>3.2</v>
      </c>
      <c r="K46" s="363"/>
      <c r="L46" s="362">
        <f>J46*30</f>
        <v>96</v>
      </c>
      <c r="M46" s="361"/>
      <c r="N46" s="30">
        <f>L46*$N$16</f>
        <v>12.192</v>
      </c>
      <c r="O46" s="323"/>
    </row>
    <row r="47" spans="1:15" ht="15.5" thickTop="1" thickBot="1" x14ac:dyDescent="0.4">
      <c r="A47" s="360"/>
      <c r="B47" s="359"/>
      <c r="C47" s="431"/>
      <c r="D47" s="432"/>
      <c r="E47" s="357"/>
      <c r="F47" s="357"/>
      <c r="G47" s="357"/>
      <c r="H47" s="357"/>
      <c r="I47" s="357"/>
      <c r="J47" s="358"/>
      <c r="K47" s="358"/>
      <c r="L47" s="358"/>
      <c r="M47" s="357"/>
      <c r="N47" s="327"/>
      <c r="O47" s="323"/>
    </row>
    <row r="48" spans="1:15" ht="15" thickTop="1" x14ac:dyDescent="0.35">
      <c r="A48" s="331"/>
      <c r="B48" s="328"/>
      <c r="C48" s="328"/>
      <c r="D48" s="328"/>
      <c r="E48" s="328"/>
      <c r="F48" s="328"/>
      <c r="G48" s="328"/>
      <c r="H48" s="328"/>
      <c r="I48" s="328"/>
      <c r="J48" s="329"/>
      <c r="K48" s="329"/>
      <c r="L48" s="329"/>
      <c r="M48" s="328"/>
      <c r="N48" s="327"/>
      <c r="O48" s="323"/>
    </row>
    <row r="49" spans="1:16" ht="15" thickBot="1" x14ac:dyDescent="0.4">
      <c r="A49" s="331"/>
      <c r="B49" s="328"/>
      <c r="C49" s="328"/>
      <c r="D49" s="328"/>
      <c r="E49" s="328"/>
      <c r="F49" s="328"/>
      <c r="G49" s="328"/>
      <c r="H49" s="328"/>
      <c r="I49" s="328"/>
      <c r="J49" s="329"/>
      <c r="K49" s="329"/>
      <c r="L49" s="329"/>
      <c r="M49" s="328"/>
      <c r="N49" s="327"/>
      <c r="O49" s="323"/>
    </row>
    <row r="50" spans="1:16" ht="33" customHeight="1" thickTop="1" thickBot="1" x14ac:dyDescent="0.4">
      <c r="A50" s="452" t="s">
        <v>182</v>
      </c>
      <c r="B50" s="453"/>
      <c r="C50" s="453"/>
      <c r="D50" s="453"/>
      <c r="E50" s="453"/>
      <c r="F50" s="453"/>
      <c r="G50" s="453"/>
      <c r="H50" s="453"/>
      <c r="I50" s="453"/>
      <c r="J50" s="453"/>
      <c r="K50" s="454"/>
      <c r="L50" s="42">
        <f>SUM(L52:L56)</f>
        <v>29.2</v>
      </c>
      <c r="M50" s="43"/>
      <c r="N50" s="47">
        <f>SUM(N52:N56)</f>
        <v>3.7084000000000001</v>
      </c>
      <c r="O50" s="323"/>
    </row>
    <row r="51" spans="1:16" ht="25.5" thickTop="1" thickBot="1" x14ac:dyDescent="0.4">
      <c r="A51" s="344"/>
      <c r="B51" s="340"/>
      <c r="C51" s="33"/>
      <c r="D51" s="57" t="s">
        <v>167</v>
      </c>
      <c r="E51" s="57"/>
      <c r="F51" s="57" t="s">
        <v>181</v>
      </c>
      <c r="G51" s="57"/>
      <c r="H51" s="58" t="s">
        <v>104</v>
      </c>
      <c r="I51" s="58"/>
      <c r="J51" s="59" t="s">
        <v>180</v>
      </c>
      <c r="K51" s="59"/>
      <c r="L51" s="59" t="s">
        <v>164</v>
      </c>
      <c r="M51" s="340"/>
      <c r="N51" s="32"/>
      <c r="O51" s="323"/>
    </row>
    <row r="52" spans="1:16" ht="15.5" thickTop="1" thickBot="1" x14ac:dyDescent="0.4">
      <c r="A52" s="460" t="s">
        <v>179</v>
      </c>
      <c r="B52" s="461"/>
      <c r="C52" s="342"/>
      <c r="D52" s="355">
        <v>1000</v>
      </c>
      <c r="E52" s="354"/>
      <c r="F52" s="353">
        <v>4</v>
      </c>
      <c r="G52" s="342"/>
      <c r="H52" s="353">
        <v>1</v>
      </c>
      <c r="I52" s="342"/>
      <c r="J52" s="352">
        <f>D52*F52*H52/1000</f>
        <v>4</v>
      </c>
      <c r="K52" s="341"/>
      <c r="L52" s="352">
        <f>J52*4</f>
        <v>16</v>
      </c>
      <c r="M52" s="340"/>
      <c r="N52" s="30">
        <f>L52*$N$16</f>
        <v>2.032</v>
      </c>
      <c r="O52" s="323"/>
      <c r="P52" s="326" t="s">
        <v>158</v>
      </c>
    </row>
    <row r="53" spans="1:16" ht="15.5" thickTop="1" thickBot="1" x14ac:dyDescent="0.4">
      <c r="A53" s="344"/>
      <c r="B53" s="340"/>
      <c r="C53" s="435"/>
      <c r="D53" s="435"/>
      <c r="E53" s="342"/>
      <c r="F53" s="343"/>
      <c r="G53" s="342"/>
      <c r="H53" s="343"/>
      <c r="I53" s="342"/>
      <c r="J53" s="341"/>
      <c r="K53" s="341"/>
      <c r="L53" s="341"/>
      <c r="M53" s="340"/>
      <c r="N53" s="318"/>
      <c r="O53" s="323"/>
    </row>
    <row r="54" spans="1:16" ht="15.5" thickTop="1" thickBot="1" x14ac:dyDescent="0.4">
      <c r="A54" s="460" t="s">
        <v>178</v>
      </c>
      <c r="B54" s="461"/>
      <c r="C54" s="342"/>
      <c r="D54" s="353">
        <v>1300</v>
      </c>
      <c r="E54" s="342"/>
      <c r="F54" s="356">
        <v>1</v>
      </c>
      <c r="G54" s="354"/>
      <c r="H54" s="353">
        <v>1</v>
      </c>
      <c r="I54" s="342"/>
      <c r="J54" s="352">
        <f>D54*F54*H54/1000</f>
        <v>1.3</v>
      </c>
      <c r="K54" s="341"/>
      <c r="L54" s="352">
        <f>J54*4</f>
        <v>5.2</v>
      </c>
      <c r="M54" s="351"/>
      <c r="N54" s="30">
        <f>L54*$N$16</f>
        <v>0.66039999999999999</v>
      </c>
      <c r="O54" s="323"/>
      <c r="P54" s="326" t="s">
        <v>158</v>
      </c>
    </row>
    <row r="55" spans="1:16" ht="15.5" thickTop="1" thickBot="1" x14ac:dyDescent="0.4">
      <c r="A55" s="344"/>
      <c r="B55" s="340"/>
      <c r="C55" s="435"/>
      <c r="D55" s="435"/>
      <c r="E55" s="342"/>
      <c r="F55" s="343"/>
      <c r="G55" s="342"/>
      <c r="H55" s="343"/>
      <c r="I55" s="342"/>
      <c r="J55" s="341"/>
      <c r="K55" s="341"/>
      <c r="L55" s="341"/>
      <c r="M55" s="340"/>
      <c r="N55" s="318"/>
      <c r="O55" s="323"/>
    </row>
    <row r="56" spans="1:16" ht="15.5" thickTop="1" thickBot="1" x14ac:dyDescent="0.4">
      <c r="A56" s="460" t="s">
        <v>177</v>
      </c>
      <c r="B56" s="461"/>
      <c r="C56" s="354"/>
      <c r="D56" s="355">
        <v>2000</v>
      </c>
      <c r="E56" s="354"/>
      <c r="F56" s="353">
        <v>1</v>
      </c>
      <c r="G56" s="342"/>
      <c r="H56" s="353">
        <v>1</v>
      </c>
      <c r="I56" s="342"/>
      <c r="J56" s="352">
        <f>D56*F56*H56/1000</f>
        <v>2</v>
      </c>
      <c r="K56" s="341"/>
      <c r="L56" s="352">
        <f>J56*4</f>
        <v>8</v>
      </c>
      <c r="M56" s="351"/>
      <c r="N56" s="30">
        <f>L56*$N$16</f>
        <v>1.016</v>
      </c>
      <c r="O56" s="323"/>
      <c r="P56" s="326" t="s">
        <v>158</v>
      </c>
    </row>
    <row r="57" spans="1:16" ht="15.5" thickTop="1" thickBot="1" x14ac:dyDescent="0.4">
      <c r="A57" s="350"/>
      <c r="B57" s="347"/>
      <c r="C57" s="349"/>
      <c r="D57" s="349"/>
      <c r="E57" s="349"/>
      <c r="F57" s="349"/>
      <c r="G57" s="349"/>
      <c r="H57" s="349"/>
      <c r="I57" s="349"/>
      <c r="J57" s="348"/>
      <c r="K57" s="348"/>
      <c r="L57" s="348"/>
      <c r="M57" s="347"/>
      <c r="N57" s="327"/>
      <c r="O57" s="323"/>
    </row>
    <row r="58" spans="1:16" ht="15" thickTop="1" x14ac:dyDescent="0.35">
      <c r="A58" s="346"/>
      <c r="B58" s="328"/>
      <c r="C58" s="328"/>
      <c r="D58" s="328"/>
      <c r="E58" s="328"/>
      <c r="F58" s="328"/>
      <c r="G58" s="328"/>
      <c r="H58" s="328"/>
      <c r="I58" s="328"/>
      <c r="J58" s="329"/>
      <c r="K58" s="329"/>
      <c r="L58" s="329"/>
      <c r="M58" s="328"/>
      <c r="N58" s="327"/>
      <c r="O58" s="323"/>
    </row>
    <row r="59" spans="1:16" ht="15" thickBot="1" x14ac:dyDescent="0.4">
      <c r="A59" s="330"/>
      <c r="B59" s="328"/>
      <c r="C59" s="328"/>
      <c r="D59" s="328"/>
      <c r="E59" s="328"/>
      <c r="F59" s="328"/>
      <c r="G59" s="328"/>
      <c r="H59" s="328"/>
      <c r="I59" s="328"/>
      <c r="J59" s="329"/>
      <c r="K59" s="329"/>
      <c r="L59" s="329"/>
      <c r="M59" s="328"/>
      <c r="N59" s="327"/>
      <c r="O59" s="323"/>
    </row>
    <row r="60" spans="1:16" ht="16.899999999999999" customHeight="1" thickTop="1" thickBot="1" x14ac:dyDescent="0.4">
      <c r="A60" s="415" t="s">
        <v>176</v>
      </c>
      <c r="B60" s="416"/>
      <c r="C60" s="416"/>
      <c r="D60" s="416"/>
      <c r="E60" s="416"/>
      <c r="F60" s="416"/>
      <c r="G60" s="416"/>
      <c r="H60" s="416"/>
      <c r="I60" s="416"/>
      <c r="J60" s="416"/>
      <c r="K60" s="417"/>
      <c r="L60" s="48">
        <f>SUM(L62:L74)</f>
        <v>261.3</v>
      </c>
      <c r="M60" s="49"/>
      <c r="N60" s="36">
        <f>SUM(N62:N74)</f>
        <v>33.143099999999997</v>
      </c>
      <c r="O60" s="323"/>
    </row>
    <row r="61" spans="1:16" ht="37.5" thickTop="1" thickBot="1" x14ac:dyDescent="0.4">
      <c r="A61" s="344"/>
      <c r="B61" s="340"/>
      <c r="C61" s="33"/>
      <c r="D61" s="57" t="s">
        <v>167</v>
      </c>
      <c r="E61" s="57"/>
      <c r="F61" s="57" t="s">
        <v>166</v>
      </c>
      <c r="G61" s="57"/>
      <c r="H61" s="58" t="s">
        <v>104</v>
      </c>
      <c r="I61" s="58"/>
      <c r="J61" s="59" t="s">
        <v>165</v>
      </c>
      <c r="K61" s="59"/>
      <c r="L61" s="59" t="s">
        <v>164</v>
      </c>
      <c r="M61" s="340"/>
      <c r="N61" s="32"/>
      <c r="O61" s="323"/>
    </row>
    <row r="62" spans="1:16" ht="15.5" thickTop="1" thickBot="1" x14ac:dyDescent="0.4">
      <c r="A62" s="339" t="s">
        <v>175</v>
      </c>
      <c r="B62" s="338"/>
      <c r="C62" s="314"/>
      <c r="D62" s="315">
        <v>150</v>
      </c>
      <c r="E62" s="314"/>
      <c r="F62" s="315">
        <v>24</v>
      </c>
      <c r="G62" s="314"/>
      <c r="H62" s="315">
        <v>1</v>
      </c>
      <c r="I62" s="314"/>
      <c r="J62" s="336">
        <f>D62*F62*H62/1000</f>
        <v>3.6</v>
      </c>
      <c r="K62" s="313"/>
      <c r="L62" s="336">
        <f>J62*30</f>
        <v>108</v>
      </c>
      <c r="M62" s="311"/>
      <c r="N62" s="30">
        <f>L62*$N$16</f>
        <v>13.716000000000001</v>
      </c>
      <c r="O62" s="323"/>
    </row>
    <row r="63" spans="1:16" ht="15.5" thickTop="1" thickBot="1" x14ac:dyDescent="0.4">
      <c r="A63" s="321"/>
      <c r="B63" s="320"/>
      <c r="C63" s="427"/>
      <c r="D63" s="428"/>
      <c r="E63" s="314"/>
      <c r="F63" s="319"/>
      <c r="G63" s="314"/>
      <c r="H63" s="319"/>
      <c r="I63" s="314"/>
      <c r="J63" s="313"/>
      <c r="K63" s="313"/>
      <c r="L63" s="313"/>
      <c r="M63" s="311"/>
      <c r="N63" s="318"/>
      <c r="O63" s="323"/>
    </row>
    <row r="64" spans="1:16" ht="48.75" customHeight="1" thickTop="1" thickBot="1" x14ac:dyDescent="0.4">
      <c r="A64" s="345" t="s">
        <v>174</v>
      </c>
      <c r="B64" s="338"/>
      <c r="C64" s="322"/>
      <c r="D64" s="324">
        <v>1000</v>
      </c>
      <c r="E64" s="322"/>
      <c r="F64" s="315">
        <v>0.5</v>
      </c>
      <c r="G64" s="314"/>
      <c r="H64" s="315">
        <v>1</v>
      </c>
      <c r="I64" s="314"/>
      <c r="J64" s="336">
        <f>D64*F64*H64/1000</f>
        <v>0.5</v>
      </c>
      <c r="K64" s="313"/>
      <c r="L64" s="336">
        <f>J64*30</f>
        <v>15</v>
      </c>
      <c r="M64" s="311"/>
      <c r="N64" s="30">
        <f>L64*$N$16</f>
        <v>1.905</v>
      </c>
      <c r="O64" s="323"/>
    </row>
    <row r="65" spans="1:16" ht="15.5" thickTop="1" thickBot="1" x14ac:dyDescent="0.4">
      <c r="A65" s="344"/>
      <c r="B65" s="340"/>
      <c r="C65" s="435"/>
      <c r="D65" s="435"/>
      <c r="E65" s="342"/>
      <c r="F65" s="343"/>
      <c r="G65" s="342"/>
      <c r="H65" s="343"/>
      <c r="I65" s="342"/>
      <c r="J65" s="341"/>
      <c r="K65" s="341"/>
      <c r="L65" s="341"/>
      <c r="M65" s="340"/>
      <c r="N65" s="318"/>
      <c r="O65" s="323"/>
    </row>
    <row r="66" spans="1:16" ht="28.5" customHeight="1" thickTop="1" thickBot="1" x14ac:dyDescent="0.4">
      <c r="A66" s="345" t="s">
        <v>212</v>
      </c>
      <c r="B66" s="338"/>
      <c r="C66" s="322"/>
      <c r="D66" s="324">
        <v>2000</v>
      </c>
      <c r="E66" s="322"/>
      <c r="F66" s="315">
        <v>1</v>
      </c>
      <c r="G66" s="314"/>
      <c r="H66" s="315">
        <v>1</v>
      </c>
      <c r="I66" s="314"/>
      <c r="J66" s="336">
        <f>D66*F66*H66/1000</f>
        <v>2</v>
      </c>
      <c r="K66" s="313"/>
      <c r="L66" s="336">
        <f>J66*30</f>
        <v>60</v>
      </c>
      <c r="M66" s="311"/>
      <c r="N66" s="30">
        <f>L66*$N$16</f>
        <v>7.62</v>
      </c>
      <c r="O66" s="323"/>
      <c r="P66" s="326" t="s">
        <v>158</v>
      </c>
    </row>
    <row r="67" spans="1:16" ht="15.5" thickTop="1" thickBot="1" x14ac:dyDescent="0.4">
      <c r="A67" s="321"/>
      <c r="B67" s="320"/>
      <c r="C67" s="427"/>
      <c r="D67" s="428"/>
      <c r="E67" s="314"/>
      <c r="F67" s="314"/>
      <c r="G67" s="314"/>
      <c r="H67" s="319"/>
      <c r="I67" s="314"/>
      <c r="J67" s="313"/>
      <c r="K67" s="313"/>
      <c r="L67" s="313"/>
      <c r="M67" s="311"/>
      <c r="N67" s="318"/>
      <c r="O67" s="323"/>
    </row>
    <row r="68" spans="1:16" ht="36.75" customHeight="1" thickTop="1" thickBot="1" x14ac:dyDescent="0.4">
      <c r="A68" s="345" t="s">
        <v>173</v>
      </c>
      <c r="B68" s="338"/>
      <c r="C68" s="314"/>
      <c r="D68" s="315">
        <v>2000</v>
      </c>
      <c r="E68" s="314"/>
      <c r="F68" s="315">
        <v>1</v>
      </c>
      <c r="G68" s="322"/>
      <c r="H68" s="315">
        <v>1</v>
      </c>
      <c r="I68" s="314"/>
      <c r="J68" s="336">
        <f>D68*F68*H68/1000</f>
        <v>2</v>
      </c>
      <c r="K68" s="313"/>
      <c r="L68" s="336">
        <f>J68*30</f>
        <v>60</v>
      </c>
      <c r="M68" s="311"/>
      <c r="N68" s="30">
        <f>L68*$N$16</f>
        <v>7.62</v>
      </c>
      <c r="O68" s="323"/>
    </row>
    <row r="69" spans="1:16" ht="15.5" thickTop="1" thickBot="1" x14ac:dyDescent="0.4">
      <c r="A69" s="321"/>
      <c r="B69" s="320"/>
      <c r="C69" s="427"/>
      <c r="D69" s="428"/>
      <c r="E69" s="314"/>
      <c r="F69" s="314"/>
      <c r="G69" s="314"/>
      <c r="H69" s="319"/>
      <c r="I69" s="314"/>
      <c r="J69" s="313"/>
      <c r="K69" s="313"/>
      <c r="L69" s="313"/>
      <c r="M69" s="311"/>
      <c r="N69" s="318"/>
      <c r="O69" s="323"/>
    </row>
    <row r="70" spans="1:16" ht="15.5" thickTop="1" thickBot="1" x14ac:dyDescent="0.4">
      <c r="A70" s="339" t="s">
        <v>172</v>
      </c>
      <c r="B70" s="338"/>
      <c r="C70" s="314"/>
      <c r="D70" s="315">
        <v>2000</v>
      </c>
      <c r="E70" s="314"/>
      <c r="F70" s="315">
        <v>0.1</v>
      </c>
      <c r="G70" s="314"/>
      <c r="H70" s="315">
        <v>1</v>
      </c>
      <c r="I70" s="314"/>
      <c r="J70" s="336">
        <f>D70*F70*H70/1000</f>
        <v>0.2</v>
      </c>
      <c r="K70" s="313"/>
      <c r="L70" s="336">
        <f>J70*30</f>
        <v>6</v>
      </c>
      <c r="M70" s="311"/>
      <c r="N70" s="30">
        <f>L70*0.12</f>
        <v>0.72</v>
      </c>
      <c r="O70" s="323"/>
    </row>
    <row r="71" spans="1:16" ht="15.5" thickTop="1" thickBot="1" x14ac:dyDescent="0.4">
      <c r="A71" s="321"/>
      <c r="B71" s="320"/>
      <c r="C71" s="427"/>
      <c r="D71" s="428"/>
      <c r="E71" s="314"/>
      <c r="F71" s="319"/>
      <c r="G71" s="314"/>
      <c r="H71" s="319"/>
      <c r="I71" s="314"/>
      <c r="J71" s="313"/>
      <c r="K71" s="313"/>
      <c r="L71" s="313"/>
      <c r="M71" s="311"/>
      <c r="N71" s="318"/>
      <c r="O71" s="323"/>
    </row>
    <row r="72" spans="1:16" ht="15.5" thickTop="1" thickBot="1" x14ac:dyDescent="0.4">
      <c r="A72" s="339" t="s">
        <v>171</v>
      </c>
      <c r="B72" s="338"/>
      <c r="C72" s="322"/>
      <c r="D72" s="324">
        <v>800</v>
      </c>
      <c r="E72" s="322"/>
      <c r="F72" s="315">
        <v>0.2</v>
      </c>
      <c r="G72" s="314"/>
      <c r="H72" s="315">
        <v>1</v>
      </c>
      <c r="I72" s="314"/>
      <c r="J72" s="336">
        <f>D72*F72*H72/1000</f>
        <v>0.16</v>
      </c>
      <c r="K72" s="313"/>
      <c r="L72" s="336">
        <f>J72*30</f>
        <v>4.8</v>
      </c>
      <c r="M72" s="311"/>
      <c r="N72" s="30">
        <f>L72*$N$16</f>
        <v>0.60960000000000003</v>
      </c>
      <c r="O72" s="323"/>
      <c r="P72" s="326" t="s">
        <v>170</v>
      </c>
    </row>
    <row r="73" spans="1:16" ht="15.5" thickTop="1" thickBot="1" x14ac:dyDescent="0.4">
      <c r="A73" s="344"/>
      <c r="B73" s="340"/>
      <c r="C73" s="435"/>
      <c r="D73" s="435"/>
      <c r="E73" s="342"/>
      <c r="F73" s="343"/>
      <c r="G73" s="342"/>
      <c r="H73" s="343"/>
      <c r="I73" s="342"/>
      <c r="J73" s="341"/>
      <c r="K73" s="341"/>
      <c r="L73" s="341"/>
      <c r="M73" s="340"/>
      <c r="N73" s="318"/>
      <c r="O73" s="323"/>
    </row>
    <row r="74" spans="1:16" ht="15" thickTop="1" x14ac:dyDescent="0.35">
      <c r="A74" s="339" t="s">
        <v>169</v>
      </c>
      <c r="B74" s="338"/>
      <c r="C74" s="314"/>
      <c r="D74" s="337">
        <v>1000</v>
      </c>
      <c r="E74" s="314"/>
      <c r="F74" s="337">
        <v>0.25</v>
      </c>
      <c r="G74" s="314"/>
      <c r="H74" s="337">
        <v>1</v>
      </c>
      <c r="I74" s="314"/>
      <c r="J74" s="336">
        <f>D74*F74*H74/1000</f>
        <v>0.25</v>
      </c>
      <c r="K74" s="313"/>
      <c r="L74" s="336">
        <f>J74*30</f>
        <v>7.5</v>
      </c>
      <c r="M74" s="311"/>
      <c r="N74" s="30">
        <f>L74*$N$16</f>
        <v>0.95250000000000001</v>
      </c>
      <c r="O74" s="323"/>
      <c r="P74" s="326" t="s">
        <v>158</v>
      </c>
    </row>
    <row r="75" spans="1:16" ht="15" thickBot="1" x14ac:dyDescent="0.4">
      <c r="A75" s="335"/>
      <c r="B75" s="332"/>
      <c r="C75" s="425"/>
      <c r="D75" s="426"/>
      <c r="E75" s="334"/>
      <c r="F75" s="334"/>
      <c r="G75" s="334"/>
      <c r="H75" s="334"/>
      <c r="I75" s="334"/>
      <c r="J75" s="333"/>
      <c r="K75" s="333"/>
      <c r="L75" s="333"/>
      <c r="M75" s="332"/>
      <c r="N75" s="318"/>
      <c r="O75" s="323"/>
    </row>
    <row r="76" spans="1:16" ht="15" thickTop="1" x14ac:dyDescent="0.35">
      <c r="A76" s="331"/>
      <c r="B76" s="328"/>
      <c r="C76" s="328"/>
      <c r="D76" s="328"/>
      <c r="E76" s="328"/>
      <c r="F76" s="328"/>
      <c r="G76" s="328"/>
      <c r="H76" s="328"/>
      <c r="I76" s="328"/>
      <c r="J76" s="329"/>
      <c r="K76" s="329"/>
      <c r="L76" s="329"/>
      <c r="M76" s="328"/>
      <c r="N76" s="327"/>
      <c r="O76" s="323"/>
    </row>
    <row r="77" spans="1:16" ht="48" customHeight="1" thickBot="1" x14ac:dyDescent="0.4">
      <c r="A77" s="330"/>
      <c r="B77" s="328"/>
      <c r="C77" s="328"/>
      <c r="D77" s="328"/>
      <c r="E77" s="328"/>
      <c r="F77" s="328"/>
      <c r="G77" s="328"/>
      <c r="H77" s="328"/>
      <c r="I77" s="328"/>
      <c r="J77" s="329"/>
      <c r="K77" s="329"/>
      <c r="L77" s="329"/>
      <c r="M77" s="328"/>
      <c r="N77" s="327"/>
      <c r="O77" s="323"/>
    </row>
    <row r="78" spans="1:16" ht="17.5" customHeight="1" thickTop="1" thickBot="1" x14ac:dyDescent="0.4">
      <c r="A78" s="418" t="s">
        <v>168</v>
      </c>
      <c r="B78" s="419"/>
      <c r="C78" s="419"/>
      <c r="D78" s="419"/>
      <c r="E78" s="419"/>
      <c r="F78" s="419"/>
      <c r="G78" s="419"/>
      <c r="H78" s="419"/>
      <c r="I78" s="419"/>
      <c r="J78" s="419"/>
      <c r="K78" s="420"/>
      <c r="L78" s="40">
        <f>SUM(L80:L106)</f>
        <v>22.290000000000003</v>
      </c>
      <c r="M78" s="41"/>
      <c r="N78" s="37">
        <f>SUM(N80:N106)</f>
        <v>2.8308299999999993</v>
      </c>
      <c r="O78" s="323"/>
      <c r="P78" s="299"/>
    </row>
    <row r="79" spans="1:16" ht="37.5" thickTop="1" thickBot="1" x14ac:dyDescent="0.4">
      <c r="A79" s="321"/>
      <c r="B79" s="320"/>
      <c r="C79" s="34"/>
      <c r="D79" s="60" t="s">
        <v>167</v>
      </c>
      <c r="E79" s="60"/>
      <c r="F79" s="60" t="s">
        <v>166</v>
      </c>
      <c r="G79" s="60"/>
      <c r="H79" s="61" t="s">
        <v>104</v>
      </c>
      <c r="I79" s="61"/>
      <c r="J79" s="62" t="s">
        <v>165</v>
      </c>
      <c r="K79" s="62"/>
      <c r="L79" s="62" t="s">
        <v>164</v>
      </c>
      <c r="M79" s="311"/>
      <c r="N79" s="32"/>
      <c r="O79" s="323"/>
    </row>
    <row r="80" spans="1:16" ht="15.5" thickTop="1" thickBot="1" x14ac:dyDescent="0.4">
      <c r="A80" s="317" t="s">
        <v>163</v>
      </c>
      <c r="B80" s="316"/>
      <c r="C80" s="322"/>
      <c r="D80" s="324">
        <v>60</v>
      </c>
      <c r="E80" s="322"/>
      <c r="F80" s="315">
        <v>3</v>
      </c>
      <c r="G80" s="314"/>
      <c r="H80" s="315">
        <v>1</v>
      </c>
      <c r="I80" s="314"/>
      <c r="J80" s="312">
        <f>D80*F80*H80/1000</f>
        <v>0.18</v>
      </c>
      <c r="K80" s="313"/>
      <c r="L80" s="312">
        <f>J80*30</f>
        <v>5.3999999999999995</v>
      </c>
      <c r="M80" s="311"/>
      <c r="N80" s="30">
        <f>L80*$N$16</f>
        <v>0.68579999999999997</v>
      </c>
      <c r="O80" s="323"/>
      <c r="P80" s="326" t="s">
        <v>158</v>
      </c>
    </row>
    <row r="81" spans="1:17" ht="15.5" thickTop="1" thickBot="1" x14ac:dyDescent="0.4">
      <c r="A81" s="321"/>
      <c r="B81" s="320"/>
      <c r="C81" s="427"/>
      <c r="D81" s="428"/>
      <c r="E81" s="314"/>
      <c r="F81" s="314"/>
      <c r="G81" s="314"/>
      <c r="H81" s="319"/>
      <c r="I81" s="314"/>
      <c r="J81" s="313"/>
      <c r="K81" s="313"/>
      <c r="L81" s="313"/>
      <c r="M81" s="311"/>
      <c r="N81" s="318"/>
      <c r="O81" s="323"/>
    </row>
    <row r="82" spans="1:17" ht="15.5" thickTop="1" thickBot="1" x14ac:dyDescent="0.4">
      <c r="A82" s="317" t="s">
        <v>162</v>
      </c>
      <c r="B82" s="316"/>
      <c r="C82" s="314"/>
      <c r="D82" s="315">
        <v>40</v>
      </c>
      <c r="E82" s="314"/>
      <c r="F82" s="315">
        <v>3</v>
      </c>
      <c r="G82" s="322"/>
      <c r="H82" s="315">
        <v>1</v>
      </c>
      <c r="I82" s="314"/>
      <c r="J82" s="312">
        <f>D82*F82*H82/1000</f>
        <v>0.12</v>
      </c>
      <c r="K82" s="313"/>
      <c r="L82" s="312">
        <f>J82*30</f>
        <v>3.5999999999999996</v>
      </c>
      <c r="M82" s="311"/>
      <c r="N82" s="30">
        <f>L82*$N$16</f>
        <v>0.45719999999999994</v>
      </c>
      <c r="O82" s="323"/>
      <c r="P82" s="326" t="s">
        <v>158</v>
      </c>
    </row>
    <row r="83" spans="1:17" ht="15.5" thickTop="1" thickBot="1" x14ac:dyDescent="0.4">
      <c r="A83" s="321"/>
      <c r="B83" s="320"/>
      <c r="C83" s="427"/>
      <c r="D83" s="428"/>
      <c r="E83" s="314"/>
      <c r="F83" s="314"/>
      <c r="G83" s="314"/>
      <c r="H83" s="319"/>
      <c r="I83" s="314"/>
      <c r="J83" s="313"/>
      <c r="K83" s="313"/>
      <c r="L83" s="313"/>
      <c r="M83" s="311"/>
      <c r="N83" s="318"/>
      <c r="O83" s="323"/>
    </row>
    <row r="84" spans="1:17" ht="15.5" thickTop="1" thickBot="1" x14ac:dyDescent="0.4">
      <c r="A84" s="317" t="s">
        <v>161</v>
      </c>
      <c r="B84" s="316"/>
      <c r="C84" s="314"/>
      <c r="D84" s="315">
        <v>6</v>
      </c>
      <c r="E84" s="314"/>
      <c r="F84" s="315">
        <v>24</v>
      </c>
      <c r="G84" s="314"/>
      <c r="H84" s="315">
        <v>2</v>
      </c>
      <c r="I84" s="314"/>
      <c r="J84" s="312">
        <f>D84*F84*H84/1000</f>
        <v>0.28799999999999998</v>
      </c>
      <c r="K84" s="313"/>
      <c r="L84" s="312">
        <f>J84*30</f>
        <v>8.6399999999999988</v>
      </c>
      <c r="M84" s="311"/>
      <c r="N84" s="30">
        <f>L84*$N$16</f>
        <v>1.0972799999999998</v>
      </c>
      <c r="O84" s="323"/>
    </row>
    <row r="85" spans="1:17" ht="15.5" thickTop="1" thickBot="1" x14ac:dyDescent="0.4">
      <c r="A85" s="321"/>
      <c r="B85" s="320"/>
      <c r="C85" s="427"/>
      <c r="D85" s="428"/>
      <c r="E85" s="314"/>
      <c r="F85" s="319"/>
      <c r="G85" s="314"/>
      <c r="H85" s="319"/>
      <c r="I85" s="314"/>
      <c r="J85" s="313"/>
      <c r="K85" s="313"/>
      <c r="L85" s="313"/>
      <c r="M85" s="311"/>
      <c r="N85" s="318"/>
      <c r="O85" s="323"/>
    </row>
    <row r="86" spans="1:17" ht="15.5" thickTop="1" thickBot="1" x14ac:dyDescent="0.4">
      <c r="A86" s="317" t="s">
        <v>160</v>
      </c>
      <c r="B86" s="316"/>
      <c r="C86" s="322"/>
      <c r="D86" s="315">
        <v>60</v>
      </c>
      <c r="E86" s="322"/>
      <c r="F86" s="315">
        <v>2</v>
      </c>
      <c r="G86" s="314"/>
      <c r="H86" s="315">
        <v>1</v>
      </c>
      <c r="I86" s="314"/>
      <c r="J86" s="312">
        <f>D86*F86*H86/1000</f>
        <v>0.12</v>
      </c>
      <c r="K86" s="313"/>
      <c r="L86" s="312">
        <f>J86*30</f>
        <v>3.5999999999999996</v>
      </c>
      <c r="M86" s="311"/>
      <c r="N86" s="30">
        <f>L86*$N$16</f>
        <v>0.45719999999999994</v>
      </c>
      <c r="O86" s="323"/>
      <c r="P86" s="326" t="s">
        <v>158</v>
      </c>
    </row>
    <row r="87" spans="1:17" ht="15.5" thickTop="1" thickBot="1" x14ac:dyDescent="0.4">
      <c r="A87" s="321"/>
      <c r="B87" s="320"/>
      <c r="C87" s="427"/>
      <c r="D87" s="428"/>
      <c r="E87" s="314"/>
      <c r="F87" s="314"/>
      <c r="G87" s="314"/>
      <c r="H87" s="319"/>
      <c r="I87" s="314"/>
      <c r="J87" s="313"/>
      <c r="K87" s="313"/>
      <c r="L87" s="313"/>
      <c r="M87" s="311"/>
      <c r="N87" s="318"/>
      <c r="O87" s="323"/>
    </row>
    <row r="88" spans="1:17" ht="15.5" thickTop="1" thickBot="1" x14ac:dyDescent="0.4">
      <c r="A88" s="317"/>
      <c r="B88" s="316"/>
      <c r="C88" s="314"/>
      <c r="D88" s="315"/>
      <c r="E88" s="314"/>
      <c r="F88" s="315"/>
      <c r="G88" s="322"/>
      <c r="H88" s="315"/>
      <c r="I88" s="314"/>
      <c r="J88" s="312">
        <f>D88*F88*H88/1000</f>
        <v>0</v>
      </c>
      <c r="K88" s="313"/>
      <c r="L88" s="312">
        <f>J88*30</f>
        <v>0</v>
      </c>
      <c r="M88" s="311"/>
      <c r="N88" s="30">
        <f>L88*$N$16</f>
        <v>0</v>
      </c>
      <c r="O88" s="323"/>
    </row>
    <row r="89" spans="1:17" ht="15.5" thickTop="1" thickBot="1" x14ac:dyDescent="0.4">
      <c r="A89" s="321"/>
      <c r="B89" s="320"/>
      <c r="C89" s="427"/>
      <c r="D89" s="428"/>
      <c r="E89" s="314"/>
      <c r="F89" s="314"/>
      <c r="G89" s="314"/>
      <c r="H89" s="319"/>
      <c r="I89" s="314"/>
      <c r="J89" s="313"/>
      <c r="K89" s="313"/>
      <c r="L89" s="313"/>
      <c r="M89" s="311"/>
      <c r="N89" s="318"/>
      <c r="O89" s="323"/>
    </row>
    <row r="90" spans="1:17" ht="15.5" thickTop="1" thickBot="1" x14ac:dyDescent="0.4">
      <c r="A90" s="317"/>
      <c r="B90" s="316"/>
      <c r="C90" s="314"/>
      <c r="D90" s="315"/>
      <c r="E90" s="314"/>
      <c r="F90" s="315"/>
      <c r="G90" s="314"/>
      <c r="H90" s="315"/>
      <c r="I90" s="314"/>
      <c r="J90" s="312">
        <f>D90*F90*H90/1000</f>
        <v>0</v>
      </c>
      <c r="K90" s="313"/>
      <c r="L90" s="312">
        <f>J90*30</f>
        <v>0</v>
      </c>
      <c r="M90" s="311"/>
      <c r="N90" s="30">
        <f>L90*$N$16</f>
        <v>0</v>
      </c>
      <c r="O90" s="323"/>
    </row>
    <row r="91" spans="1:17" ht="15.5" thickTop="1" thickBot="1" x14ac:dyDescent="0.4">
      <c r="A91" s="321"/>
      <c r="B91" s="320"/>
      <c r="C91" s="427"/>
      <c r="D91" s="428"/>
      <c r="E91" s="314"/>
      <c r="F91" s="314"/>
      <c r="G91" s="314"/>
      <c r="H91" s="319"/>
      <c r="I91" s="314"/>
      <c r="J91" s="313"/>
      <c r="K91" s="313"/>
      <c r="L91" s="313"/>
      <c r="M91" s="311"/>
      <c r="N91" s="318"/>
      <c r="O91" s="323"/>
    </row>
    <row r="92" spans="1:17" ht="15.5" thickTop="1" thickBot="1" x14ac:dyDescent="0.4">
      <c r="A92" s="317" t="s">
        <v>159</v>
      </c>
      <c r="B92" s="316"/>
      <c r="C92" s="314"/>
      <c r="D92" s="315">
        <v>350</v>
      </c>
      <c r="E92" s="314"/>
      <c r="F92" s="315">
        <v>0.1</v>
      </c>
      <c r="G92" s="314"/>
      <c r="H92" s="315">
        <v>1</v>
      </c>
      <c r="I92" s="314"/>
      <c r="J92" s="312">
        <f>D92*F92*H92/1000</f>
        <v>3.5000000000000003E-2</v>
      </c>
      <c r="K92" s="313"/>
      <c r="L92" s="312">
        <f>J92*30</f>
        <v>1.05</v>
      </c>
      <c r="M92" s="311"/>
      <c r="N92" s="30">
        <f>L92*$N$16</f>
        <v>0.13335</v>
      </c>
      <c r="O92" s="323"/>
      <c r="P92" s="326" t="s">
        <v>158</v>
      </c>
      <c r="Q92" s="325"/>
    </row>
    <row r="93" spans="1:17" ht="15.5" thickTop="1" thickBot="1" x14ac:dyDescent="0.4">
      <c r="A93" s="321"/>
      <c r="B93" s="320"/>
      <c r="C93" s="427"/>
      <c r="D93" s="428"/>
      <c r="E93" s="314"/>
      <c r="F93" s="319"/>
      <c r="G93" s="314"/>
      <c r="H93" s="319"/>
      <c r="I93" s="314"/>
      <c r="J93" s="313"/>
      <c r="K93" s="313"/>
      <c r="L93" s="313"/>
      <c r="M93" s="311"/>
      <c r="N93" s="318"/>
      <c r="O93" s="323"/>
    </row>
    <row r="94" spans="1:17" ht="15.5" thickTop="1" thickBot="1" x14ac:dyDescent="0.4">
      <c r="A94" s="317"/>
      <c r="B94" s="316"/>
      <c r="C94" s="322"/>
      <c r="D94" s="324"/>
      <c r="E94" s="322"/>
      <c r="F94" s="315"/>
      <c r="G94" s="314"/>
      <c r="H94" s="315"/>
      <c r="I94" s="314"/>
      <c r="J94" s="312">
        <f>D94*F94*H94/1000</f>
        <v>0</v>
      </c>
      <c r="K94" s="313"/>
      <c r="L94" s="312">
        <f>J94*30</f>
        <v>0</v>
      </c>
      <c r="M94" s="311"/>
      <c r="N94" s="30">
        <f>L94*$N$16</f>
        <v>0</v>
      </c>
      <c r="O94" s="323"/>
    </row>
    <row r="95" spans="1:17" ht="15.5" thickTop="1" thickBot="1" x14ac:dyDescent="0.4">
      <c r="A95" s="321"/>
      <c r="B95" s="320"/>
      <c r="C95" s="427"/>
      <c r="D95" s="428"/>
      <c r="E95" s="314"/>
      <c r="F95" s="319"/>
      <c r="G95" s="314"/>
      <c r="H95" s="319"/>
      <c r="I95" s="314"/>
      <c r="J95" s="313"/>
      <c r="K95" s="313"/>
      <c r="L95" s="313"/>
      <c r="M95" s="311"/>
      <c r="N95" s="318"/>
      <c r="O95" s="323"/>
    </row>
    <row r="96" spans="1:17" ht="15.5" thickTop="1" thickBot="1" x14ac:dyDescent="0.4">
      <c r="A96" s="317"/>
      <c r="B96" s="316"/>
      <c r="C96" s="322"/>
      <c r="D96" s="324"/>
      <c r="E96" s="322"/>
      <c r="F96" s="315"/>
      <c r="G96" s="314"/>
      <c r="H96" s="315"/>
      <c r="I96" s="314"/>
      <c r="J96" s="312">
        <f>D96*F96*H96/1000</f>
        <v>0</v>
      </c>
      <c r="K96" s="313"/>
      <c r="L96" s="312">
        <f>J96*30</f>
        <v>0</v>
      </c>
      <c r="M96" s="311"/>
      <c r="N96" s="30">
        <f>L96*$N$16</f>
        <v>0</v>
      </c>
      <c r="O96" s="323"/>
    </row>
    <row r="97" spans="1:15" ht="15.5" thickTop="1" thickBot="1" x14ac:dyDescent="0.4">
      <c r="A97" s="321"/>
      <c r="B97" s="320"/>
      <c r="C97" s="427"/>
      <c r="D97" s="428"/>
      <c r="E97" s="314"/>
      <c r="F97" s="314"/>
      <c r="G97" s="314"/>
      <c r="H97" s="319"/>
      <c r="I97" s="314"/>
      <c r="J97" s="313"/>
      <c r="K97" s="313"/>
      <c r="L97" s="313"/>
      <c r="M97" s="311"/>
      <c r="N97" s="318"/>
      <c r="O97" s="323"/>
    </row>
    <row r="98" spans="1:15" ht="15.5" thickTop="1" thickBot="1" x14ac:dyDescent="0.4">
      <c r="A98" s="317"/>
      <c r="B98" s="316"/>
      <c r="C98" s="314"/>
      <c r="D98" s="315"/>
      <c r="E98" s="314"/>
      <c r="F98" s="315"/>
      <c r="G98" s="322"/>
      <c r="H98" s="315"/>
      <c r="I98" s="314"/>
      <c r="J98" s="312">
        <f>D98*F98*H98/1000</f>
        <v>0</v>
      </c>
      <c r="K98" s="313"/>
      <c r="L98" s="312">
        <f>J98*30</f>
        <v>0</v>
      </c>
      <c r="M98" s="311"/>
      <c r="N98" s="30">
        <f>L98*$N$16</f>
        <v>0</v>
      </c>
      <c r="O98" s="323"/>
    </row>
    <row r="99" spans="1:15" ht="15.5" thickTop="1" thickBot="1" x14ac:dyDescent="0.4">
      <c r="A99" s="321"/>
      <c r="B99" s="320"/>
      <c r="C99" s="427"/>
      <c r="D99" s="428"/>
      <c r="E99" s="314"/>
      <c r="F99" s="314"/>
      <c r="G99" s="314"/>
      <c r="H99" s="319"/>
      <c r="I99" s="314"/>
      <c r="J99" s="313"/>
      <c r="K99" s="313"/>
      <c r="L99" s="313"/>
      <c r="M99" s="311"/>
      <c r="N99" s="318"/>
      <c r="O99" s="323"/>
    </row>
    <row r="100" spans="1:15" ht="15.5" thickTop="1" thickBot="1" x14ac:dyDescent="0.4">
      <c r="A100" s="317"/>
      <c r="B100" s="316"/>
      <c r="C100" s="314"/>
      <c r="D100" s="315"/>
      <c r="E100" s="314"/>
      <c r="F100" s="315"/>
      <c r="G100" s="314"/>
      <c r="H100" s="315"/>
      <c r="I100" s="314"/>
      <c r="J100" s="312">
        <f>D100*F100*H100/1000</f>
        <v>0</v>
      </c>
      <c r="K100" s="313"/>
      <c r="L100" s="312">
        <f>J100*30</f>
        <v>0</v>
      </c>
      <c r="M100" s="311"/>
      <c r="N100" s="30">
        <f>L100*$N$16</f>
        <v>0</v>
      </c>
      <c r="O100" s="323"/>
    </row>
    <row r="101" spans="1:15" ht="15.5" thickTop="1" thickBot="1" x14ac:dyDescent="0.4">
      <c r="A101" s="321"/>
      <c r="B101" s="320"/>
      <c r="C101" s="427"/>
      <c r="D101" s="428"/>
      <c r="E101" s="314"/>
      <c r="F101" s="319"/>
      <c r="G101" s="314"/>
      <c r="H101" s="319"/>
      <c r="I101" s="314"/>
      <c r="J101" s="313"/>
      <c r="K101" s="313"/>
      <c r="L101" s="313"/>
      <c r="M101" s="311"/>
      <c r="N101" s="318"/>
      <c r="O101" s="323"/>
    </row>
    <row r="102" spans="1:15" ht="15.5" thickTop="1" thickBot="1" x14ac:dyDescent="0.4">
      <c r="A102" s="317"/>
      <c r="B102" s="316"/>
      <c r="C102" s="322"/>
      <c r="D102" s="315"/>
      <c r="E102" s="322"/>
      <c r="F102" s="315"/>
      <c r="G102" s="314"/>
      <c r="H102" s="315"/>
      <c r="I102" s="314"/>
      <c r="J102" s="312">
        <f>D102*F102*H102/1000</f>
        <v>0</v>
      </c>
      <c r="K102" s="313"/>
      <c r="L102" s="312">
        <f>J102*30</f>
        <v>0</v>
      </c>
      <c r="M102" s="311"/>
      <c r="N102" s="30">
        <f>L102*$N$16</f>
        <v>0</v>
      </c>
    </row>
    <row r="103" spans="1:15" ht="15.5" thickTop="1" thickBot="1" x14ac:dyDescent="0.4">
      <c r="A103" s="321"/>
      <c r="B103" s="320"/>
      <c r="C103" s="427"/>
      <c r="D103" s="428"/>
      <c r="E103" s="314"/>
      <c r="F103" s="314"/>
      <c r="G103" s="314"/>
      <c r="H103" s="319"/>
      <c r="I103" s="314"/>
      <c r="J103" s="313"/>
      <c r="K103" s="313"/>
      <c r="L103" s="313"/>
      <c r="M103" s="311"/>
      <c r="N103" s="318"/>
    </row>
    <row r="104" spans="1:15" ht="15.5" thickTop="1" thickBot="1" x14ac:dyDescent="0.4">
      <c r="A104" s="317"/>
      <c r="B104" s="316"/>
      <c r="C104" s="314"/>
      <c r="D104" s="315"/>
      <c r="E104" s="314"/>
      <c r="F104" s="315"/>
      <c r="G104" s="314"/>
      <c r="H104" s="315"/>
      <c r="I104" s="314"/>
      <c r="J104" s="312">
        <f>D104*F104*H104/1000</f>
        <v>0</v>
      </c>
      <c r="K104" s="313"/>
      <c r="L104" s="312">
        <f>J104*30</f>
        <v>0</v>
      </c>
      <c r="M104" s="311"/>
      <c r="N104" s="30">
        <f>L104*$N$16</f>
        <v>0</v>
      </c>
    </row>
    <row r="105" spans="1:15" ht="15.5" thickTop="1" thickBot="1" x14ac:dyDescent="0.4">
      <c r="A105" s="321"/>
      <c r="B105" s="320"/>
      <c r="C105" s="427"/>
      <c r="D105" s="428"/>
      <c r="E105" s="314"/>
      <c r="F105" s="314"/>
      <c r="G105" s="314"/>
      <c r="H105" s="319"/>
      <c r="I105" s="314"/>
      <c r="J105" s="313"/>
      <c r="K105" s="313"/>
      <c r="L105" s="313"/>
      <c r="M105" s="311"/>
      <c r="N105" s="318"/>
    </row>
    <row r="106" spans="1:15" ht="15.5" thickTop="1" thickBot="1" x14ac:dyDescent="0.4">
      <c r="A106" s="317"/>
      <c r="B106" s="316"/>
      <c r="C106" s="314"/>
      <c r="D106" s="315"/>
      <c r="E106" s="314"/>
      <c r="F106" s="315"/>
      <c r="G106" s="314"/>
      <c r="H106" s="315"/>
      <c r="I106" s="314"/>
      <c r="J106" s="312">
        <f>D106*F106*H106/1000</f>
        <v>0</v>
      </c>
      <c r="K106" s="313"/>
      <c r="L106" s="312">
        <f>J106*30</f>
        <v>0</v>
      </c>
      <c r="M106" s="311"/>
      <c r="N106" s="30">
        <f>L106*$N$16</f>
        <v>0</v>
      </c>
    </row>
    <row r="107" spans="1:15" ht="15.5" thickTop="1" thickBot="1" x14ac:dyDescent="0.4">
      <c r="A107" s="310"/>
      <c r="B107" s="309"/>
      <c r="C107" s="458"/>
      <c r="D107" s="459"/>
      <c r="E107" s="307"/>
      <c r="F107" s="307"/>
      <c r="G107" s="307"/>
      <c r="H107" s="307"/>
      <c r="I107" s="307"/>
      <c r="J107" s="308"/>
      <c r="K107" s="308"/>
      <c r="L107" s="308"/>
      <c r="M107" s="307"/>
      <c r="N107" s="306"/>
    </row>
    <row r="108" spans="1:15" ht="15" thickTop="1" x14ac:dyDescent="0.35">
      <c r="A108" s="305"/>
      <c r="B108" s="305"/>
      <c r="C108" s="305"/>
      <c r="D108" s="305"/>
      <c r="E108" s="305"/>
      <c r="F108" s="305"/>
      <c r="G108" s="305"/>
      <c r="H108" s="305"/>
      <c r="I108" s="305"/>
      <c r="J108" s="304"/>
      <c r="K108" s="304"/>
      <c r="L108" s="304"/>
      <c r="M108" s="305"/>
      <c r="N108" s="304"/>
    </row>
    <row r="116" spans="13:13" x14ac:dyDescent="0.35">
      <c r="M116" s="303"/>
    </row>
  </sheetData>
  <mergeCells count="62">
    <mergeCell ref="C97:D97"/>
    <mergeCell ref="C95:D95"/>
    <mergeCell ref="C93:D93"/>
    <mergeCell ref="C91:D91"/>
    <mergeCell ref="C71:D71"/>
    <mergeCell ref="C81:D81"/>
    <mergeCell ref="C83:D83"/>
    <mergeCell ref="C89:D89"/>
    <mergeCell ref="C87:D87"/>
    <mergeCell ref="C85:D85"/>
    <mergeCell ref="A15:N15"/>
    <mergeCell ref="D41:M41"/>
    <mergeCell ref="A22:B22"/>
    <mergeCell ref="A23:B27"/>
    <mergeCell ref="A29:B33"/>
    <mergeCell ref="C32:D32"/>
    <mergeCell ref="C24:D24"/>
    <mergeCell ref="A10:N10"/>
    <mergeCell ref="A13:N14"/>
    <mergeCell ref="L19:M19"/>
    <mergeCell ref="C107:D107"/>
    <mergeCell ref="C105:D105"/>
    <mergeCell ref="C103:D103"/>
    <mergeCell ref="C101:D101"/>
    <mergeCell ref="C99:D99"/>
    <mergeCell ref="C26:D26"/>
    <mergeCell ref="C30:D30"/>
    <mergeCell ref="C55:D55"/>
    <mergeCell ref="A52:B52"/>
    <mergeCell ref="A54:B54"/>
    <mergeCell ref="A56:B56"/>
    <mergeCell ref="C65:D65"/>
    <mergeCell ref="C73:D73"/>
    <mergeCell ref="A1:O1"/>
    <mergeCell ref="A2:N3"/>
    <mergeCell ref="A28:B28"/>
    <mergeCell ref="C40:D40"/>
    <mergeCell ref="C38:D38"/>
    <mergeCell ref="C36:D36"/>
    <mergeCell ref="A21:K21"/>
    <mergeCell ref="A35:B39"/>
    <mergeCell ref="A34:B34"/>
    <mergeCell ref="A40:B40"/>
    <mergeCell ref="A6:N6"/>
    <mergeCell ref="A5:N5"/>
    <mergeCell ref="A7:O7"/>
    <mergeCell ref="A8:O8"/>
    <mergeCell ref="A9:O9"/>
    <mergeCell ref="C34:D34"/>
    <mergeCell ref="A60:K60"/>
    <mergeCell ref="A78:K78"/>
    <mergeCell ref="A17:K20"/>
    <mergeCell ref="C75:D75"/>
    <mergeCell ref="C69:D69"/>
    <mergeCell ref="C67:D67"/>
    <mergeCell ref="C28:D28"/>
    <mergeCell ref="C47:D47"/>
    <mergeCell ref="C45:D45"/>
    <mergeCell ref="C53:D53"/>
    <mergeCell ref="A42:K42"/>
    <mergeCell ref="A50:K50"/>
    <mergeCell ref="C63:D63"/>
  </mergeCells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7"/>
  <sheetViews>
    <sheetView topLeftCell="A16" workbookViewId="0">
      <selection activeCell="C23" sqref="C23"/>
    </sheetView>
  </sheetViews>
  <sheetFormatPr defaultColWidth="8.81640625" defaultRowHeight="14.5" x14ac:dyDescent="0.35"/>
  <cols>
    <col min="1" max="1" width="7" style="89" customWidth="1"/>
    <col min="2" max="2" width="9.81640625" style="89" customWidth="1"/>
    <col min="3" max="3" width="5.81640625" style="89" customWidth="1"/>
    <col min="4" max="4" width="5.1796875" style="100" customWidth="1"/>
    <col min="5" max="5" width="15.7265625" style="89" customWidth="1"/>
    <col min="6" max="8" width="8.81640625" style="89"/>
    <col min="9" max="9" width="11" style="89" customWidth="1"/>
    <col min="10" max="11" width="8.81640625" style="89"/>
    <col min="12" max="12" width="8.81640625" style="89" customWidth="1"/>
    <col min="13" max="16384" width="8.81640625" style="89"/>
  </cols>
  <sheetData>
    <row r="1" spans="1:15" ht="49.9" customHeight="1" x14ac:dyDescent="0.35">
      <c r="A1" s="85"/>
      <c r="B1" s="86"/>
      <c r="C1" s="86"/>
      <c r="D1" s="87"/>
      <c r="E1" s="85" t="s">
        <v>47</v>
      </c>
      <c r="F1" s="86"/>
      <c r="G1" s="86"/>
      <c r="H1" s="86"/>
      <c r="I1" s="86"/>
      <c r="J1" s="86"/>
      <c r="K1" s="86"/>
      <c r="L1" s="88"/>
      <c r="M1" s="88"/>
    </row>
    <row r="2" spans="1:15" ht="43.15" customHeight="1" x14ac:dyDescent="0.35">
      <c r="A2" s="470" t="s">
        <v>215</v>
      </c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90"/>
      <c r="M2" s="90"/>
    </row>
    <row r="3" spans="1:15" x14ac:dyDescent="0.35">
      <c r="A3" s="90"/>
      <c r="B3" s="90"/>
      <c r="C3" s="90"/>
      <c r="D3" s="92"/>
      <c r="E3" s="90"/>
      <c r="F3" s="90"/>
      <c r="G3" s="90"/>
      <c r="H3" s="155"/>
      <c r="I3" s="90"/>
      <c r="J3" s="90"/>
      <c r="K3" s="90"/>
      <c r="L3" s="90"/>
      <c r="M3" s="90"/>
    </row>
    <row r="4" spans="1:15" x14ac:dyDescent="0.35">
      <c r="A4" s="94" t="s">
        <v>48</v>
      </c>
      <c r="B4" s="95"/>
      <c r="C4" s="95"/>
      <c r="D4" s="96"/>
      <c r="E4" s="95"/>
      <c r="F4" s="95"/>
      <c r="G4" s="95"/>
      <c r="H4" s="95"/>
      <c r="I4" s="95"/>
      <c r="J4" s="95"/>
      <c r="K4" s="95"/>
      <c r="L4" s="95"/>
      <c r="M4" s="95"/>
    </row>
    <row r="5" spans="1:15" x14ac:dyDescent="0.35">
      <c r="A5" s="402" t="s">
        <v>217</v>
      </c>
      <c r="B5" s="95"/>
      <c r="C5" s="95"/>
      <c r="D5" s="96"/>
      <c r="E5" s="95"/>
      <c r="F5" s="95"/>
      <c r="G5" s="95"/>
      <c r="H5" s="95"/>
      <c r="I5" s="95"/>
      <c r="J5" s="95"/>
      <c r="K5" s="95"/>
      <c r="L5" s="95"/>
      <c r="M5" s="95"/>
    </row>
    <row r="6" spans="1:15" x14ac:dyDescent="0.35">
      <c r="A6" s="98" t="s">
        <v>49</v>
      </c>
      <c r="B6" s="95"/>
      <c r="C6" s="95"/>
      <c r="D6" s="96"/>
      <c r="E6" s="95"/>
      <c r="F6" s="95"/>
      <c r="G6" s="95"/>
      <c r="H6" s="95"/>
      <c r="I6" s="95"/>
      <c r="J6" s="95"/>
      <c r="K6" s="95"/>
      <c r="L6" s="95"/>
      <c r="M6" s="95"/>
    </row>
    <row r="7" spans="1:15" x14ac:dyDescent="0.35">
      <c r="A7" s="402" t="s">
        <v>219</v>
      </c>
      <c r="B7" s="95"/>
      <c r="C7" s="95"/>
      <c r="D7" s="96"/>
      <c r="E7" s="95"/>
      <c r="F7" s="95"/>
      <c r="G7" s="95"/>
      <c r="H7" s="95"/>
      <c r="I7" s="95"/>
      <c r="J7" s="95"/>
      <c r="K7" s="95"/>
      <c r="L7" s="95"/>
      <c r="M7" s="95"/>
    </row>
    <row r="8" spans="1:15" x14ac:dyDescent="0.35">
      <c r="A8" s="98" t="s">
        <v>50</v>
      </c>
      <c r="B8" s="98"/>
      <c r="C8" s="98"/>
      <c r="D8" s="99"/>
      <c r="E8" s="98"/>
      <c r="F8" s="98"/>
      <c r="G8" s="98"/>
      <c r="H8" s="98"/>
      <c r="I8" s="98"/>
      <c r="J8" s="98"/>
      <c r="K8" s="98"/>
      <c r="L8" s="98"/>
      <c r="M8" s="98"/>
      <c r="O8" s="280"/>
    </row>
    <row r="9" spans="1:15" ht="15" customHeight="1" x14ac:dyDescent="0.35">
      <c r="A9" s="98" t="s">
        <v>51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O9" s="280"/>
    </row>
    <row r="10" spans="1:15" ht="14.5" customHeight="1" x14ac:dyDescent="0.35">
      <c r="A10" s="98" t="s">
        <v>52</v>
      </c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O10" s="280"/>
    </row>
    <row r="11" spans="1:15" ht="14.5" customHeight="1" x14ac:dyDescent="0.35">
      <c r="A11" s="98" t="s">
        <v>46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</row>
    <row r="12" spans="1:15" ht="15.75" customHeight="1" x14ac:dyDescent="0.35">
      <c r="A12" s="156"/>
      <c r="B12" s="163" t="s">
        <v>220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5" ht="14.5" customHeight="1" x14ac:dyDescent="0.35">
      <c r="B13" s="148"/>
      <c r="C13" s="471" t="s">
        <v>53</v>
      </c>
      <c r="D13" s="471"/>
      <c r="E13" s="471"/>
      <c r="F13" s="471" t="s">
        <v>54</v>
      </c>
      <c r="G13" s="471"/>
      <c r="H13" s="471"/>
      <c r="I13" s="471"/>
      <c r="J13" s="471"/>
      <c r="K13" s="471"/>
    </row>
    <row r="14" spans="1:15" ht="14.5" customHeight="1" x14ac:dyDescent="0.35">
      <c r="B14" s="162" t="s">
        <v>55</v>
      </c>
      <c r="C14" s="469" t="s">
        <v>73</v>
      </c>
      <c r="D14" s="469"/>
      <c r="E14" s="469"/>
      <c r="F14" s="467"/>
      <c r="G14" s="467"/>
      <c r="H14" s="467"/>
      <c r="I14" s="467"/>
      <c r="J14" s="467"/>
      <c r="K14" s="467"/>
    </row>
    <row r="15" spans="1:15" ht="14.5" customHeight="1" x14ac:dyDescent="0.35">
      <c r="B15" s="162" t="s">
        <v>56</v>
      </c>
      <c r="C15" s="469" t="s">
        <v>59</v>
      </c>
      <c r="D15" s="469"/>
      <c r="E15" s="469"/>
      <c r="F15" s="467"/>
      <c r="G15" s="467"/>
      <c r="H15" s="467"/>
      <c r="I15" s="467"/>
      <c r="J15" s="467"/>
      <c r="K15" s="467"/>
    </row>
    <row r="16" spans="1:15" ht="14.5" customHeight="1" x14ac:dyDescent="0.35">
      <c r="B16" s="162" t="s">
        <v>57</v>
      </c>
      <c r="C16" s="469" t="s">
        <v>60</v>
      </c>
      <c r="D16" s="469"/>
      <c r="E16" s="469"/>
      <c r="F16" s="467"/>
      <c r="G16" s="467"/>
      <c r="H16" s="467"/>
      <c r="I16" s="467"/>
      <c r="J16" s="467"/>
      <c r="K16" s="467"/>
    </row>
    <row r="17" spans="1:18" ht="14.5" customHeight="1" x14ac:dyDescent="0.35">
      <c r="B17" s="162" t="s">
        <v>58</v>
      </c>
      <c r="C17" s="469" t="s">
        <v>61</v>
      </c>
      <c r="D17" s="469"/>
      <c r="E17" s="469"/>
      <c r="F17" s="467"/>
      <c r="G17" s="467"/>
      <c r="H17" s="467"/>
      <c r="I17" s="467"/>
      <c r="J17" s="467"/>
      <c r="K17" s="467"/>
    </row>
    <row r="18" spans="1:18" ht="14.5" customHeight="1" x14ac:dyDescent="0.35">
      <c r="B18" s="161"/>
      <c r="D18" s="89"/>
    </row>
    <row r="19" spans="1:18" ht="14.5" customHeight="1" x14ac:dyDescent="0.35">
      <c r="A19" s="102" t="s">
        <v>157</v>
      </c>
      <c r="B19" s="161"/>
      <c r="D19" s="89"/>
    </row>
    <row r="20" spans="1:18" x14ac:dyDescent="0.35">
      <c r="A20" s="159"/>
      <c r="B20" s="159"/>
      <c r="C20" s="159"/>
      <c r="D20" s="164"/>
      <c r="E20" s="165" t="s">
        <v>31</v>
      </c>
      <c r="F20" s="165" t="s">
        <v>31</v>
      </c>
      <c r="G20" s="165" t="s">
        <v>31</v>
      </c>
      <c r="H20" s="165" t="s">
        <v>31</v>
      </c>
      <c r="I20" s="167" t="s">
        <v>42</v>
      </c>
      <c r="J20" s="166" t="s">
        <v>32</v>
      </c>
      <c r="K20" s="171" t="s">
        <v>41</v>
      </c>
      <c r="L20" s="468" t="s">
        <v>62</v>
      </c>
      <c r="M20" s="468"/>
      <c r="R20" s="283"/>
    </row>
    <row r="21" spans="1:18" x14ac:dyDescent="0.35">
      <c r="A21" s="159"/>
      <c r="B21" s="159"/>
      <c r="C21" s="159"/>
      <c r="D21" s="164"/>
      <c r="E21" s="167" t="s">
        <v>40</v>
      </c>
      <c r="F21" s="167" t="s">
        <v>40</v>
      </c>
      <c r="G21" s="167" t="s">
        <v>40</v>
      </c>
      <c r="H21" s="167" t="s">
        <v>39</v>
      </c>
      <c r="I21" s="159" t="s">
        <v>28</v>
      </c>
      <c r="J21" s="284" t="s">
        <v>68</v>
      </c>
      <c r="K21" s="284" t="s">
        <v>69</v>
      </c>
      <c r="L21" s="159"/>
      <c r="M21" s="284" t="s">
        <v>72</v>
      </c>
    </row>
    <row r="22" spans="1:18" s="102" customFormat="1" x14ac:dyDescent="0.35">
      <c r="A22" s="168" t="s">
        <v>63</v>
      </c>
      <c r="B22" s="168" t="s">
        <v>64</v>
      </c>
      <c r="C22" s="168" t="s">
        <v>65</v>
      </c>
      <c r="D22" s="169" t="s">
        <v>66</v>
      </c>
      <c r="E22" s="168" t="s">
        <v>55</v>
      </c>
      <c r="F22" s="168" t="s">
        <v>56</v>
      </c>
      <c r="G22" s="168" t="s">
        <v>57</v>
      </c>
      <c r="H22" s="168" t="s">
        <v>58</v>
      </c>
      <c r="I22" s="168" t="s">
        <v>67</v>
      </c>
      <c r="J22" s="168" t="s">
        <v>218</v>
      </c>
      <c r="K22" s="168" t="s">
        <v>70</v>
      </c>
      <c r="L22" s="168" t="s">
        <v>71</v>
      </c>
      <c r="M22" s="170"/>
    </row>
    <row r="23" spans="1:18" x14ac:dyDescent="0.35">
      <c r="A23" s="89">
        <v>2017</v>
      </c>
      <c r="B23" s="89" t="s">
        <v>29</v>
      </c>
      <c r="C23" s="89">
        <v>12</v>
      </c>
      <c r="D23" s="100">
        <v>0</v>
      </c>
      <c r="E23" s="103">
        <v>0</v>
      </c>
      <c r="F23" s="103">
        <v>0.02</v>
      </c>
      <c r="G23" s="103">
        <v>0</v>
      </c>
      <c r="H23" s="103"/>
      <c r="I23" s="104">
        <f>SUM(E23:H23)</f>
        <v>0.02</v>
      </c>
      <c r="J23" s="89">
        <v>9.0999999999999998E-2</v>
      </c>
      <c r="K23" s="104">
        <f>J23-I23</f>
        <v>7.0999999999999994E-2</v>
      </c>
    </row>
    <row r="24" spans="1:18" x14ac:dyDescent="0.35">
      <c r="A24" s="89">
        <v>2017</v>
      </c>
      <c r="B24" s="89" t="s">
        <v>29</v>
      </c>
      <c r="C24" s="89">
        <v>12</v>
      </c>
      <c r="D24" s="100">
        <v>1</v>
      </c>
      <c r="E24" s="103">
        <v>0</v>
      </c>
      <c r="F24" s="103">
        <v>0.02</v>
      </c>
      <c r="G24" s="103">
        <v>0</v>
      </c>
      <c r="H24" s="103"/>
      <c r="I24" s="104">
        <f t="shared" ref="I24:I46" si="0">SUM(E24:H24)</f>
        <v>0.02</v>
      </c>
      <c r="J24" s="89">
        <v>0.159</v>
      </c>
      <c r="K24" s="104">
        <f t="shared" ref="K24:K43" si="1">J24-I24</f>
        <v>0.13900000000000001</v>
      </c>
    </row>
    <row r="25" spans="1:18" x14ac:dyDescent="0.35">
      <c r="A25" s="89">
        <v>2017</v>
      </c>
      <c r="B25" s="89" t="s">
        <v>29</v>
      </c>
      <c r="C25" s="89">
        <v>12</v>
      </c>
      <c r="D25" s="100">
        <v>2</v>
      </c>
      <c r="E25" s="103">
        <v>0</v>
      </c>
      <c r="F25" s="103">
        <v>0.02</v>
      </c>
      <c r="G25" s="103">
        <v>0</v>
      </c>
      <c r="H25" s="103"/>
      <c r="I25" s="104">
        <f t="shared" si="0"/>
        <v>0.02</v>
      </c>
      <c r="J25" s="89">
        <v>0.122</v>
      </c>
      <c r="K25" s="104">
        <f t="shared" si="1"/>
        <v>0.10199999999999999</v>
      </c>
    </row>
    <row r="26" spans="1:18" x14ac:dyDescent="0.35">
      <c r="A26" s="89">
        <v>2017</v>
      </c>
      <c r="B26" s="89" t="s">
        <v>29</v>
      </c>
      <c r="C26" s="89">
        <v>12</v>
      </c>
      <c r="D26" s="100">
        <v>3</v>
      </c>
      <c r="E26" s="103">
        <v>0</v>
      </c>
      <c r="F26" s="103">
        <v>0.02</v>
      </c>
      <c r="G26" s="103">
        <v>0</v>
      </c>
      <c r="H26" s="103"/>
      <c r="I26" s="104">
        <f t="shared" si="0"/>
        <v>0.02</v>
      </c>
      <c r="J26" s="89">
        <v>7.0999999999999994E-2</v>
      </c>
      <c r="K26" s="104">
        <f t="shared" si="1"/>
        <v>5.099999999999999E-2</v>
      </c>
    </row>
    <row r="27" spans="1:18" x14ac:dyDescent="0.35">
      <c r="A27" s="89">
        <v>2017</v>
      </c>
      <c r="B27" s="89" t="s">
        <v>29</v>
      </c>
      <c r="C27" s="89">
        <v>12</v>
      </c>
      <c r="D27" s="100">
        <v>4</v>
      </c>
      <c r="E27" s="103">
        <v>0</v>
      </c>
      <c r="F27" s="103">
        <v>0.02</v>
      </c>
      <c r="G27" s="103">
        <v>0</v>
      </c>
      <c r="H27" s="103"/>
      <c r="I27" s="104">
        <f t="shared" si="0"/>
        <v>0.02</v>
      </c>
      <c r="J27" s="89">
        <v>6.7000000000000004E-2</v>
      </c>
      <c r="K27" s="104">
        <f t="shared" si="1"/>
        <v>4.7E-2</v>
      </c>
    </row>
    <row r="28" spans="1:18" x14ac:dyDescent="0.35">
      <c r="A28" s="89">
        <v>2017</v>
      </c>
      <c r="B28" s="89" t="s">
        <v>29</v>
      </c>
      <c r="C28" s="89">
        <v>12</v>
      </c>
      <c r="D28" s="100">
        <v>5</v>
      </c>
      <c r="E28" s="103">
        <v>0.01</v>
      </c>
      <c r="F28" s="103">
        <v>0.04</v>
      </c>
      <c r="G28" s="103">
        <v>0.06</v>
      </c>
      <c r="H28" s="103"/>
      <c r="I28" s="104">
        <f t="shared" si="0"/>
        <v>0.11</v>
      </c>
      <c r="J28" s="89">
        <v>0.54200000000000004</v>
      </c>
      <c r="K28" s="104">
        <f t="shared" si="1"/>
        <v>0.43200000000000005</v>
      </c>
    </row>
    <row r="29" spans="1:18" x14ac:dyDescent="0.35">
      <c r="A29" s="89">
        <v>2017</v>
      </c>
      <c r="B29" s="89" t="s">
        <v>29</v>
      </c>
      <c r="C29" s="89">
        <v>12</v>
      </c>
      <c r="D29" s="100">
        <v>6</v>
      </c>
      <c r="E29" s="103">
        <v>0.01</v>
      </c>
      <c r="F29" s="103">
        <v>0.08</v>
      </c>
      <c r="G29" s="103">
        <v>0.09</v>
      </c>
      <c r="H29" s="103"/>
      <c r="I29" s="104">
        <f t="shared" si="0"/>
        <v>0.18</v>
      </c>
      <c r="J29" s="89">
        <v>0.40799999999999997</v>
      </c>
      <c r="K29" s="104">
        <f t="shared" si="1"/>
        <v>0.22799999999999998</v>
      </c>
    </row>
    <row r="30" spans="1:18" x14ac:dyDescent="0.35">
      <c r="A30" s="89">
        <v>2017</v>
      </c>
      <c r="B30" s="89" t="s">
        <v>29</v>
      </c>
      <c r="C30" s="89">
        <v>12</v>
      </c>
      <c r="D30" s="100">
        <v>7</v>
      </c>
      <c r="E30" s="103">
        <v>0</v>
      </c>
      <c r="F30" s="103">
        <v>0.05</v>
      </c>
      <c r="G30" s="103">
        <v>0.04</v>
      </c>
      <c r="H30" s="103"/>
      <c r="I30" s="104">
        <f t="shared" si="0"/>
        <v>0.09</v>
      </c>
      <c r="J30" s="89">
        <v>0.214</v>
      </c>
      <c r="K30" s="104">
        <f t="shared" si="1"/>
        <v>0.124</v>
      </c>
    </row>
    <row r="31" spans="1:18" x14ac:dyDescent="0.35">
      <c r="A31" s="89">
        <v>2017</v>
      </c>
      <c r="B31" s="89" t="s">
        <v>29</v>
      </c>
      <c r="C31" s="89">
        <v>12</v>
      </c>
      <c r="D31" s="100">
        <v>8</v>
      </c>
      <c r="E31" s="103">
        <v>0</v>
      </c>
      <c r="F31" s="103">
        <v>0.02</v>
      </c>
      <c r="G31" s="103">
        <v>0</v>
      </c>
      <c r="H31" s="103"/>
      <c r="I31" s="104">
        <f t="shared" si="0"/>
        <v>0.02</v>
      </c>
      <c r="J31" s="89">
        <v>8.7999999999999995E-2</v>
      </c>
      <c r="K31" s="104">
        <f t="shared" si="1"/>
        <v>6.7999999999999991E-2</v>
      </c>
    </row>
    <row r="32" spans="1:18" x14ac:dyDescent="0.35">
      <c r="A32" s="89">
        <v>2017</v>
      </c>
      <c r="B32" s="89" t="s">
        <v>29</v>
      </c>
      <c r="C32" s="89">
        <v>12</v>
      </c>
      <c r="D32" s="100">
        <v>9</v>
      </c>
      <c r="E32" s="103">
        <v>0</v>
      </c>
      <c r="F32" s="103">
        <v>0.02</v>
      </c>
      <c r="G32" s="103">
        <v>0</v>
      </c>
      <c r="H32" s="103"/>
      <c r="I32" s="104">
        <f t="shared" si="0"/>
        <v>0.02</v>
      </c>
      <c r="J32" s="89">
        <v>7.9000000000000001E-2</v>
      </c>
      <c r="K32" s="104">
        <f t="shared" si="1"/>
        <v>5.8999999999999997E-2</v>
      </c>
    </row>
    <row r="33" spans="1:11" x14ac:dyDescent="0.35">
      <c r="A33" s="89">
        <v>2017</v>
      </c>
      <c r="B33" s="89" t="s">
        <v>29</v>
      </c>
      <c r="C33" s="89">
        <v>12</v>
      </c>
      <c r="D33" s="100">
        <v>10</v>
      </c>
      <c r="E33" s="103">
        <v>0</v>
      </c>
      <c r="F33" s="103">
        <v>0.02</v>
      </c>
      <c r="G33" s="103">
        <v>0</v>
      </c>
      <c r="H33" s="103"/>
      <c r="I33" s="104">
        <f t="shared" si="0"/>
        <v>0.02</v>
      </c>
      <c r="J33" s="89">
        <v>4.4999999999999998E-2</v>
      </c>
      <c r="K33" s="104">
        <f t="shared" si="1"/>
        <v>2.4999999999999998E-2</v>
      </c>
    </row>
    <row r="34" spans="1:11" x14ac:dyDescent="0.35">
      <c r="A34" s="89">
        <v>2017</v>
      </c>
      <c r="B34" s="89" t="s">
        <v>29</v>
      </c>
      <c r="C34" s="89">
        <v>12</v>
      </c>
      <c r="D34" s="100">
        <v>11</v>
      </c>
      <c r="E34" s="103">
        <v>0</v>
      </c>
      <c r="F34" s="103">
        <v>0.02</v>
      </c>
      <c r="G34" s="103">
        <v>0</v>
      </c>
      <c r="H34" s="103"/>
      <c r="I34" s="104">
        <f t="shared" si="0"/>
        <v>0.02</v>
      </c>
      <c r="J34" s="89">
        <v>0.14000000000000001</v>
      </c>
      <c r="K34" s="104">
        <f t="shared" si="1"/>
        <v>0.12000000000000001</v>
      </c>
    </row>
    <row r="35" spans="1:11" x14ac:dyDescent="0.35">
      <c r="A35" s="89">
        <v>2017</v>
      </c>
      <c r="B35" s="89" t="s">
        <v>29</v>
      </c>
      <c r="C35" s="89">
        <v>12</v>
      </c>
      <c r="D35" s="100">
        <v>12</v>
      </c>
      <c r="E35" s="103">
        <v>0</v>
      </c>
      <c r="F35" s="103">
        <v>0.02</v>
      </c>
      <c r="G35" s="103">
        <v>0</v>
      </c>
      <c r="H35" s="103"/>
      <c r="I35" s="104">
        <f t="shared" si="0"/>
        <v>0.02</v>
      </c>
      <c r="J35" s="89">
        <v>0.12</v>
      </c>
      <c r="K35" s="104">
        <f t="shared" si="1"/>
        <v>9.9999999999999992E-2</v>
      </c>
    </row>
    <row r="36" spans="1:11" x14ac:dyDescent="0.35">
      <c r="A36" s="89">
        <v>2017</v>
      </c>
      <c r="B36" s="89" t="s">
        <v>29</v>
      </c>
      <c r="C36" s="89">
        <v>12</v>
      </c>
      <c r="D36" s="100">
        <v>13</v>
      </c>
      <c r="E36" s="103">
        <v>0</v>
      </c>
      <c r="F36" s="103">
        <v>0.02</v>
      </c>
      <c r="G36" s="103">
        <v>0</v>
      </c>
      <c r="H36" s="103"/>
      <c r="I36" s="104">
        <f t="shared" si="0"/>
        <v>0.02</v>
      </c>
      <c r="J36" s="89">
        <v>0.13300000000000001</v>
      </c>
      <c r="K36" s="104">
        <f t="shared" si="1"/>
        <v>0.113</v>
      </c>
    </row>
    <row r="37" spans="1:11" x14ac:dyDescent="0.35">
      <c r="A37" s="89">
        <v>2017</v>
      </c>
      <c r="B37" s="89" t="s">
        <v>29</v>
      </c>
      <c r="C37" s="89">
        <v>12</v>
      </c>
      <c r="D37" s="100">
        <v>14</v>
      </c>
      <c r="E37" s="103">
        <v>0</v>
      </c>
      <c r="F37" s="103">
        <v>0.02</v>
      </c>
      <c r="G37" s="103">
        <v>0</v>
      </c>
      <c r="H37" s="103"/>
      <c r="I37" s="104">
        <f t="shared" si="0"/>
        <v>0.02</v>
      </c>
      <c r="J37" s="89">
        <v>8.3000000000000004E-2</v>
      </c>
      <c r="K37" s="104">
        <f t="shared" si="1"/>
        <v>6.3E-2</v>
      </c>
    </row>
    <row r="38" spans="1:11" x14ac:dyDescent="0.35">
      <c r="A38" s="89">
        <v>2017</v>
      </c>
      <c r="B38" s="89" t="s">
        <v>29</v>
      </c>
      <c r="C38" s="89">
        <v>12</v>
      </c>
      <c r="D38" s="100">
        <v>15</v>
      </c>
      <c r="E38" s="103">
        <v>0</v>
      </c>
      <c r="F38" s="103">
        <v>0.04</v>
      </c>
      <c r="G38" s="103">
        <v>0</v>
      </c>
      <c r="H38" s="103"/>
      <c r="I38" s="104">
        <f t="shared" si="0"/>
        <v>0.04</v>
      </c>
      <c r="J38" s="89">
        <v>9.7000000000000003E-2</v>
      </c>
      <c r="K38" s="104">
        <f t="shared" si="1"/>
        <v>5.7000000000000002E-2</v>
      </c>
    </row>
    <row r="39" spans="1:11" x14ac:dyDescent="0.35">
      <c r="A39" s="89">
        <v>2017</v>
      </c>
      <c r="B39" s="89" t="s">
        <v>29</v>
      </c>
      <c r="C39" s="89">
        <v>12</v>
      </c>
      <c r="D39" s="100">
        <v>16</v>
      </c>
      <c r="E39" s="103">
        <v>0</v>
      </c>
      <c r="F39" s="103">
        <v>0.03</v>
      </c>
      <c r="G39" s="103">
        <v>0.01</v>
      </c>
      <c r="H39" s="103"/>
      <c r="I39" s="104">
        <f t="shared" si="0"/>
        <v>0.04</v>
      </c>
      <c r="J39" s="89">
        <v>0.13100000000000001</v>
      </c>
      <c r="K39" s="104">
        <f t="shared" si="1"/>
        <v>9.0999999999999998E-2</v>
      </c>
    </row>
    <row r="40" spans="1:11" x14ac:dyDescent="0.35">
      <c r="A40" s="89">
        <v>2017</v>
      </c>
      <c r="B40" s="89" t="s">
        <v>29</v>
      </c>
      <c r="C40" s="89">
        <v>12</v>
      </c>
      <c r="D40" s="100">
        <v>17</v>
      </c>
      <c r="E40" s="103">
        <v>0</v>
      </c>
      <c r="F40" s="103">
        <v>0.02</v>
      </c>
      <c r="G40" s="103">
        <v>0.01</v>
      </c>
      <c r="H40" s="103"/>
      <c r="I40" s="104">
        <f t="shared" si="0"/>
        <v>0.03</v>
      </c>
      <c r="J40" s="89">
        <v>7.3999999999999996E-2</v>
      </c>
      <c r="K40" s="104">
        <f t="shared" si="1"/>
        <v>4.3999999999999997E-2</v>
      </c>
    </row>
    <row r="41" spans="1:11" x14ac:dyDescent="0.35">
      <c r="A41" s="89">
        <v>2017</v>
      </c>
      <c r="B41" s="89" t="s">
        <v>29</v>
      </c>
      <c r="C41" s="89">
        <v>12</v>
      </c>
      <c r="D41" s="100">
        <v>18</v>
      </c>
      <c r="E41" s="103">
        <v>0.01</v>
      </c>
      <c r="F41" s="103">
        <v>0.02</v>
      </c>
      <c r="G41" s="103">
        <v>0.03</v>
      </c>
      <c r="H41" s="103"/>
      <c r="I41" s="104">
        <f t="shared" si="0"/>
        <v>0.06</v>
      </c>
      <c r="J41" s="89">
        <v>0.27600000000000002</v>
      </c>
      <c r="K41" s="104">
        <f t="shared" si="1"/>
        <v>0.21600000000000003</v>
      </c>
    </row>
    <row r="42" spans="1:11" x14ac:dyDescent="0.35">
      <c r="A42" s="89">
        <v>2017</v>
      </c>
      <c r="B42" s="89" t="s">
        <v>29</v>
      </c>
      <c r="C42" s="89">
        <v>12</v>
      </c>
      <c r="D42" s="100">
        <v>19</v>
      </c>
      <c r="E42" s="103">
        <v>0</v>
      </c>
      <c r="F42" s="103">
        <v>0.1</v>
      </c>
      <c r="G42" s="103">
        <v>0.14000000000000001</v>
      </c>
      <c r="H42" s="103"/>
      <c r="I42" s="104">
        <f t="shared" si="0"/>
        <v>0.24000000000000002</v>
      </c>
      <c r="J42" s="89">
        <v>0.44800000000000001</v>
      </c>
      <c r="K42" s="104">
        <f t="shared" si="1"/>
        <v>0.20799999999999999</v>
      </c>
    </row>
    <row r="43" spans="1:11" x14ac:dyDescent="0.35">
      <c r="A43" s="89">
        <v>2017</v>
      </c>
      <c r="B43" s="89" t="s">
        <v>29</v>
      </c>
      <c r="C43" s="89">
        <v>12</v>
      </c>
      <c r="D43" s="100">
        <v>20</v>
      </c>
      <c r="E43" s="103">
        <v>0</v>
      </c>
      <c r="F43" s="103">
        <v>0.11</v>
      </c>
      <c r="G43" s="103">
        <v>0.2</v>
      </c>
      <c r="H43" s="103"/>
      <c r="I43" s="104">
        <f t="shared" si="0"/>
        <v>0.31</v>
      </c>
      <c r="J43" s="89">
        <v>0.56200000000000006</v>
      </c>
      <c r="K43" s="104">
        <f t="shared" si="1"/>
        <v>0.25200000000000006</v>
      </c>
    </row>
    <row r="44" spans="1:11" x14ac:dyDescent="0.35">
      <c r="A44" s="89">
        <v>2017</v>
      </c>
      <c r="B44" s="89" t="s">
        <v>29</v>
      </c>
      <c r="C44" s="89">
        <v>12</v>
      </c>
      <c r="D44" s="100">
        <v>21</v>
      </c>
      <c r="E44" s="103">
        <v>0.01</v>
      </c>
      <c r="F44" s="103">
        <v>0.11</v>
      </c>
      <c r="G44" s="103">
        <v>0.09</v>
      </c>
      <c r="H44" s="103"/>
      <c r="I44" s="104">
        <f t="shared" si="0"/>
        <v>0.21</v>
      </c>
      <c r="J44" s="104"/>
      <c r="K44" s="104"/>
    </row>
    <row r="45" spans="1:11" x14ac:dyDescent="0.35">
      <c r="A45" s="89">
        <v>2017</v>
      </c>
      <c r="B45" s="89" t="s">
        <v>29</v>
      </c>
      <c r="C45" s="89">
        <v>12</v>
      </c>
      <c r="D45" s="100">
        <v>22</v>
      </c>
      <c r="E45" s="103">
        <v>0.01</v>
      </c>
      <c r="F45" s="103">
        <v>0.06</v>
      </c>
      <c r="G45" s="103">
        <v>0.09</v>
      </c>
      <c r="H45" s="103"/>
      <c r="I45" s="104">
        <f t="shared" si="0"/>
        <v>0.15999999999999998</v>
      </c>
      <c r="J45" s="104"/>
      <c r="K45" s="104"/>
    </row>
    <row r="46" spans="1:11" x14ac:dyDescent="0.35">
      <c r="A46" s="89">
        <v>2017</v>
      </c>
      <c r="B46" s="89" t="s">
        <v>29</v>
      </c>
      <c r="C46" s="89">
        <v>12</v>
      </c>
      <c r="D46" s="100">
        <v>23</v>
      </c>
      <c r="E46" s="103">
        <v>0</v>
      </c>
      <c r="F46" s="103">
        <v>0.02</v>
      </c>
      <c r="G46" s="103">
        <v>0</v>
      </c>
      <c r="H46" s="103"/>
      <c r="I46" s="104">
        <f t="shared" si="0"/>
        <v>0.02</v>
      </c>
      <c r="J46" s="104"/>
      <c r="K46" s="104"/>
    </row>
    <row r="47" spans="1:11" x14ac:dyDescent="0.35">
      <c r="E47" s="105"/>
      <c r="F47" s="105"/>
      <c r="G47" s="105"/>
      <c r="H47" s="105"/>
      <c r="I47" s="106"/>
      <c r="J47" s="102"/>
      <c r="K47" s="106"/>
    </row>
  </sheetData>
  <mergeCells count="12">
    <mergeCell ref="A2:K2"/>
    <mergeCell ref="C13:E13"/>
    <mergeCell ref="F13:K13"/>
    <mergeCell ref="F14:K14"/>
    <mergeCell ref="F15:K15"/>
    <mergeCell ref="F16:K16"/>
    <mergeCell ref="F17:K17"/>
    <mergeCell ref="L20:M20"/>
    <mergeCell ref="C14:E14"/>
    <mergeCell ref="C15:E15"/>
    <mergeCell ref="C16:E16"/>
    <mergeCell ref="C17:E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00"/>
  <sheetViews>
    <sheetView topLeftCell="A73" zoomScaleNormal="100" workbookViewId="0">
      <selection activeCell="G41" sqref="G41"/>
    </sheetView>
  </sheetViews>
  <sheetFormatPr defaultColWidth="8.81640625" defaultRowHeight="14.5" x14ac:dyDescent="0.35"/>
  <cols>
    <col min="1" max="1" width="12.7265625" style="89" customWidth="1"/>
    <col min="2" max="2" width="11.54296875" style="89" customWidth="1"/>
    <col min="3" max="3" width="8.453125" style="100" customWidth="1"/>
    <col min="4" max="4" width="14.453125" style="89" customWidth="1"/>
    <col min="5" max="5" width="13" style="89" customWidth="1"/>
    <col min="6" max="6" width="14.54296875" style="89" customWidth="1"/>
    <col min="7" max="7" width="15.7265625" style="89" customWidth="1"/>
    <col min="8" max="8" width="15.54296875" style="89" customWidth="1"/>
    <col min="9" max="9" width="15.81640625" style="89" customWidth="1"/>
    <col min="10" max="10" width="11.453125" style="89" bestFit="1" customWidth="1"/>
    <col min="11" max="11" width="16.81640625" style="89" customWidth="1"/>
    <col min="12" max="12" width="15.81640625" style="89" customWidth="1"/>
    <col min="13" max="13" width="14.1796875" style="89" customWidth="1"/>
    <col min="14" max="14" width="9.7265625" style="89" customWidth="1"/>
    <col min="15" max="15" width="13.54296875" style="89" customWidth="1"/>
    <col min="16" max="16384" width="8.81640625" style="89"/>
  </cols>
  <sheetData>
    <row r="1" spans="1:17" ht="49.9" customHeight="1" x14ac:dyDescent="0.35">
      <c r="A1" s="85"/>
      <c r="B1" s="86"/>
      <c r="C1" s="87"/>
      <c r="D1" s="85" t="s">
        <v>74</v>
      </c>
      <c r="E1" s="86"/>
      <c r="F1" s="86"/>
      <c r="G1" s="86"/>
      <c r="H1" s="86"/>
      <c r="I1" s="86"/>
      <c r="J1" s="88"/>
      <c r="K1" s="88"/>
      <c r="L1" s="88"/>
      <c r="M1" s="88"/>
      <c r="N1" s="88"/>
      <c r="O1" s="88"/>
    </row>
    <row r="2" spans="1:17" ht="43.15" customHeight="1" x14ac:dyDescent="0.35">
      <c r="A2" s="470" t="s">
        <v>156</v>
      </c>
      <c r="B2" s="470"/>
      <c r="C2" s="470"/>
      <c r="D2" s="470"/>
      <c r="E2" s="470"/>
      <c r="F2" s="470"/>
      <c r="G2" s="470"/>
      <c r="H2" s="470"/>
      <c r="I2" s="470"/>
      <c r="J2" s="155"/>
      <c r="K2" s="155"/>
      <c r="L2" s="155"/>
      <c r="M2" s="155"/>
      <c r="N2" s="155"/>
      <c r="O2" s="91"/>
    </row>
    <row r="3" spans="1:17" ht="15.5" x14ac:dyDescent="0.35">
      <c r="A3" s="135"/>
      <c r="B3" s="135"/>
      <c r="C3" s="136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7"/>
    </row>
    <row r="4" spans="1:17" ht="15.5" x14ac:dyDescent="0.35">
      <c r="A4" s="138" t="s">
        <v>222</v>
      </c>
      <c r="B4" s="139"/>
      <c r="C4" s="140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41"/>
    </row>
    <row r="5" spans="1:17" ht="15.5" x14ac:dyDescent="0.35">
      <c r="A5" s="142"/>
      <c r="B5" s="139"/>
      <c r="C5" s="140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41"/>
    </row>
    <row r="6" spans="1:17" ht="15.5" x14ac:dyDescent="0.35">
      <c r="A6" s="142" t="s">
        <v>223</v>
      </c>
      <c r="B6" s="139"/>
      <c r="C6" s="140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1"/>
    </row>
    <row r="7" spans="1:17" ht="15.5" x14ac:dyDescent="0.35">
      <c r="A7" s="142" t="s">
        <v>224</v>
      </c>
      <c r="B7" s="142"/>
      <c r="C7" s="143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1"/>
    </row>
    <row r="8" spans="1:17" ht="15.5" x14ac:dyDescent="0.35">
      <c r="A8" s="142" t="s">
        <v>76</v>
      </c>
      <c r="B8" s="142"/>
      <c r="C8" s="143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1"/>
    </row>
    <row r="9" spans="1:17" ht="15.5" x14ac:dyDescent="0.35">
      <c r="A9" s="518" t="s">
        <v>225</v>
      </c>
      <c r="B9" s="518"/>
      <c r="C9" s="518"/>
      <c r="D9" s="518"/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</row>
    <row r="10" spans="1:17" ht="15.5" x14ac:dyDescent="0.35">
      <c r="A10" s="157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</row>
    <row r="11" spans="1:17" ht="14.5" customHeight="1" x14ac:dyDescent="0.35">
      <c r="A11" s="518" t="s">
        <v>77</v>
      </c>
      <c r="B11" s="518"/>
      <c r="C11" s="518"/>
      <c r="D11" s="518"/>
      <c r="E11" s="518"/>
      <c r="F11" s="518"/>
      <c r="G11" s="518"/>
      <c r="H11" s="518"/>
      <c r="I11" s="518"/>
      <c r="J11" s="518"/>
      <c r="K11" s="518"/>
      <c r="L11" s="518"/>
      <c r="M11" s="518"/>
      <c r="N11" s="518"/>
      <c r="O11" s="518"/>
    </row>
    <row r="12" spans="1:17" ht="14.5" customHeight="1" x14ac:dyDescent="0.35">
      <c r="A12" s="227" t="s">
        <v>78</v>
      </c>
      <c r="B12" s="227" t="s">
        <v>79</v>
      </c>
      <c r="C12" s="227" t="s">
        <v>80</v>
      </c>
      <c r="D12" s="227" t="s">
        <v>81</v>
      </c>
      <c r="E12" s="227" t="s">
        <v>82</v>
      </c>
      <c r="F12" s="227" t="s">
        <v>83</v>
      </c>
      <c r="G12" s="227" t="s">
        <v>82</v>
      </c>
      <c r="H12" s="157"/>
      <c r="I12" s="157"/>
      <c r="J12" s="157"/>
      <c r="K12" s="157"/>
      <c r="L12" s="157"/>
      <c r="M12" s="157"/>
      <c r="N12" s="157"/>
      <c r="O12" s="157"/>
    </row>
    <row r="13" spans="1:17" ht="14.5" customHeight="1" x14ac:dyDescent="0.35">
      <c r="A13" s="228" t="s">
        <v>84</v>
      </c>
      <c r="B13" s="228">
        <v>0.5</v>
      </c>
      <c r="C13" s="228" t="s">
        <v>86</v>
      </c>
      <c r="D13" s="228">
        <v>1300</v>
      </c>
      <c r="E13" s="228" t="s">
        <v>91</v>
      </c>
      <c r="F13" s="228">
        <v>27</v>
      </c>
      <c r="G13" s="228" t="s">
        <v>89</v>
      </c>
      <c r="H13" s="157"/>
      <c r="I13" s="157"/>
      <c r="J13" s="157"/>
      <c r="K13" s="157"/>
      <c r="L13" s="157"/>
      <c r="M13" s="157"/>
      <c r="N13" s="157"/>
      <c r="O13" s="157"/>
      <c r="Q13" s="280"/>
    </row>
    <row r="14" spans="1:17" ht="14.5" customHeight="1" x14ac:dyDescent="0.35">
      <c r="A14" s="228" t="s">
        <v>85</v>
      </c>
      <c r="B14" s="228">
        <v>0.8</v>
      </c>
      <c r="C14" s="228" t="s">
        <v>86</v>
      </c>
      <c r="D14" s="228">
        <v>1300</v>
      </c>
      <c r="E14" s="228" t="s">
        <v>91</v>
      </c>
      <c r="F14" s="228"/>
      <c r="G14" s="228"/>
      <c r="H14" s="157"/>
      <c r="I14" s="157"/>
      <c r="J14" s="157"/>
      <c r="K14" s="157"/>
      <c r="L14" s="157"/>
      <c r="M14" s="157"/>
      <c r="N14" s="157"/>
      <c r="O14" s="157"/>
      <c r="Q14" s="280"/>
    </row>
    <row r="15" spans="1:17" ht="14.5" customHeight="1" x14ac:dyDescent="0.35">
      <c r="A15" s="228" t="s">
        <v>85</v>
      </c>
      <c r="B15" s="228">
        <v>0.9</v>
      </c>
      <c r="C15" s="228" t="s">
        <v>87</v>
      </c>
      <c r="D15" s="228">
        <v>9.57</v>
      </c>
      <c r="E15" s="228" t="s">
        <v>35</v>
      </c>
      <c r="F15" s="228"/>
      <c r="G15" s="228"/>
      <c r="H15" s="157"/>
      <c r="I15" s="157"/>
      <c r="J15" s="157"/>
      <c r="K15" s="157"/>
      <c r="L15" s="157"/>
      <c r="M15" s="157"/>
      <c r="N15" s="157"/>
      <c r="O15" s="157"/>
      <c r="Q15" s="280"/>
    </row>
    <row r="16" spans="1:17" ht="14.5" customHeight="1" x14ac:dyDescent="0.35">
      <c r="A16" s="228"/>
      <c r="B16" s="228">
        <v>0.9</v>
      </c>
      <c r="C16" s="228" t="s">
        <v>88</v>
      </c>
      <c r="D16" s="228">
        <v>9.17</v>
      </c>
      <c r="E16" s="228" t="s">
        <v>37</v>
      </c>
      <c r="F16" s="228"/>
      <c r="G16" s="228"/>
      <c r="H16" s="157"/>
      <c r="I16" s="157"/>
      <c r="J16" s="157"/>
      <c r="K16" s="157"/>
      <c r="L16" s="157"/>
      <c r="M16" s="157"/>
      <c r="N16" s="157"/>
      <c r="O16" s="157"/>
    </row>
    <row r="17" spans="1:17" ht="14.5" customHeight="1" x14ac:dyDescent="0.35">
      <c r="A17" s="228"/>
      <c r="B17" s="228"/>
      <c r="C17" s="228"/>
      <c r="D17" s="228"/>
      <c r="E17" s="228"/>
      <c r="F17" s="228"/>
      <c r="G17" s="228"/>
      <c r="H17" s="157"/>
      <c r="I17" s="157"/>
      <c r="J17" s="157"/>
      <c r="K17" s="157"/>
      <c r="L17" s="157"/>
      <c r="M17" s="157"/>
      <c r="N17" s="157"/>
      <c r="O17" s="157"/>
    </row>
    <row r="18" spans="1:17" ht="14.5" customHeight="1" x14ac:dyDescent="0.3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1:17" ht="18" customHeight="1" x14ac:dyDescent="0.35">
      <c r="A19" s="142" t="s">
        <v>226</v>
      </c>
      <c r="B19" s="142"/>
      <c r="C19" s="142"/>
      <c r="D19" s="142"/>
      <c r="E19" s="142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1:17" ht="14.5" customHeight="1" thickBot="1" x14ac:dyDescent="0.4">
      <c r="A20" s="519"/>
      <c r="B20" s="519"/>
      <c r="C20" s="519"/>
      <c r="D20" s="519"/>
      <c r="E20" s="519"/>
      <c r="F20" s="519"/>
      <c r="G20" s="519"/>
      <c r="H20" s="519"/>
      <c r="I20" s="519"/>
      <c r="J20" s="519"/>
      <c r="K20" s="519"/>
      <c r="L20" s="519"/>
      <c r="M20" s="519"/>
      <c r="N20" s="519"/>
      <c r="O20" s="519"/>
    </row>
    <row r="21" spans="1:17" ht="37" thickTop="1" thickBot="1" x14ac:dyDescent="0.4">
      <c r="A21" s="462" t="s">
        <v>90</v>
      </c>
      <c r="B21" s="463"/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3"/>
      <c r="N21" s="463"/>
      <c r="O21" s="463"/>
      <c r="P21" s="150"/>
    </row>
    <row r="22" spans="1:17" ht="34.5" customHeight="1" thickBo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513" t="s">
        <v>102</v>
      </c>
      <c r="N22" s="514"/>
      <c r="O22" s="515"/>
      <c r="P22" s="235"/>
    </row>
    <row r="23" spans="1:17" ht="16.5" customHeight="1" thickBo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474" t="s">
        <v>104</v>
      </c>
      <c r="N23" s="474" t="s">
        <v>105</v>
      </c>
      <c r="O23" s="476" t="s">
        <v>106</v>
      </c>
      <c r="P23" s="235"/>
    </row>
    <row r="24" spans="1:17" s="102" customFormat="1" ht="58.5" thickBot="1" x14ac:dyDescent="0.4">
      <c r="A24" s="478" t="s">
        <v>92</v>
      </c>
      <c r="B24" s="479"/>
      <c r="C24" s="479"/>
      <c r="D24" s="479"/>
      <c r="E24" s="230" t="s">
        <v>79</v>
      </c>
      <c r="F24" s="230" t="s">
        <v>80</v>
      </c>
      <c r="G24" s="230" t="s">
        <v>96</v>
      </c>
      <c r="H24" s="230" t="s">
        <v>98</v>
      </c>
      <c r="I24" s="230" t="s">
        <v>97</v>
      </c>
      <c r="J24" s="226"/>
      <c r="K24" s="226"/>
      <c r="L24" s="226"/>
      <c r="M24" s="475"/>
      <c r="N24" s="475"/>
      <c r="O24" s="477"/>
      <c r="P24" s="235"/>
    </row>
    <row r="25" spans="1:17" ht="36.5" thickBot="1" x14ac:dyDescent="0.4">
      <c r="A25" s="505" t="s">
        <v>93</v>
      </c>
      <c r="B25" s="506"/>
      <c r="C25" s="509" t="s">
        <v>227</v>
      </c>
      <c r="D25" s="510"/>
      <c r="E25" s="231">
        <v>1</v>
      </c>
      <c r="F25" s="285" t="s">
        <v>99</v>
      </c>
      <c r="G25" s="232">
        <v>1</v>
      </c>
      <c r="H25" s="242" t="s">
        <v>45</v>
      </c>
      <c r="I25" s="233">
        <v>0.06</v>
      </c>
      <c r="J25" s="226"/>
      <c r="K25" s="226"/>
      <c r="L25" s="226"/>
      <c r="M25" s="217">
        <f>SUM(D36:D99)</f>
        <v>1024</v>
      </c>
      <c r="N25" s="217">
        <f>SUM(F36:F99)</f>
        <v>1024</v>
      </c>
      <c r="O25" s="237">
        <f>(N25/E25)/G25*I25</f>
        <v>61.44</v>
      </c>
      <c r="P25" s="235"/>
      <c r="Q25" s="134"/>
    </row>
    <row r="26" spans="1:17" ht="36.5" thickBot="1" x14ac:dyDescent="0.4">
      <c r="A26" s="507" t="s">
        <v>94</v>
      </c>
      <c r="B26" s="508"/>
      <c r="C26" s="511" t="s">
        <v>95</v>
      </c>
      <c r="D26" s="512"/>
      <c r="E26" s="234">
        <v>0.5</v>
      </c>
      <c r="F26" s="286" t="s">
        <v>100</v>
      </c>
      <c r="G26" s="232">
        <v>1300</v>
      </c>
      <c r="H26" s="287" t="s">
        <v>101</v>
      </c>
      <c r="I26" s="144">
        <v>40</v>
      </c>
      <c r="J26" s="226"/>
      <c r="K26" s="226"/>
      <c r="L26" s="226"/>
      <c r="M26" s="218">
        <f>SUM(G36:G99)</f>
        <v>1.1200000000000001</v>
      </c>
      <c r="N26" s="218">
        <f>SUM(I36:I99)</f>
        <v>728</v>
      </c>
      <c r="O26" s="147">
        <f>(N26/E26)/G26*I26</f>
        <v>44.800000000000004</v>
      </c>
      <c r="P26" s="235"/>
    </row>
    <row r="27" spans="1:17" ht="24.75" customHeight="1" thickBot="1" x14ac:dyDescent="0.4">
      <c r="A27" s="151" t="s">
        <v>107</v>
      </c>
      <c r="B27" s="152"/>
      <c r="C27" s="152"/>
      <c r="D27" s="152"/>
      <c r="E27" s="152"/>
      <c r="F27" s="152"/>
      <c r="G27" s="107"/>
      <c r="H27" s="107"/>
      <c r="I27" s="107"/>
      <c r="J27" s="152"/>
      <c r="K27" s="152"/>
      <c r="L27" s="152"/>
      <c r="M27" s="241" t="s">
        <v>103</v>
      </c>
      <c r="N27" s="146"/>
      <c r="O27" s="145"/>
      <c r="P27" s="235"/>
    </row>
    <row r="28" spans="1:17" ht="24" customHeight="1" thickBot="1" x14ac:dyDescent="0.5">
      <c r="A28" s="516" t="s">
        <v>108</v>
      </c>
      <c r="B28" s="517"/>
      <c r="C28" s="517"/>
      <c r="D28" s="517"/>
      <c r="E28" s="517"/>
      <c r="F28" s="517"/>
      <c r="G28" s="107"/>
      <c r="H28" s="107"/>
      <c r="I28" s="107"/>
      <c r="J28" s="152"/>
      <c r="K28" s="152"/>
      <c r="L28" s="152"/>
      <c r="M28" s="238" t="s">
        <v>36</v>
      </c>
      <c r="N28" s="239"/>
      <c r="O28" s="240" t="s">
        <v>38</v>
      </c>
      <c r="P28" s="235"/>
    </row>
    <row r="29" spans="1:17" ht="21.75" customHeight="1" thickBot="1" x14ac:dyDescent="0.4">
      <c r="A29" s="153" t="s">
        <v>122</v>
      </c>
      <c r="B29" s="154"/>
      <c r="C29" s="154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236"/>
    </row>
    <row r="30" spans="1:17" ht="15" thickTop="1" x14ac:dyDescent="0.35">
      <c r="D30" s="103"/>
      <c r="E30" s="103"/>
      <c r="F30" s="103"/>
      <c r="G30" s="104"/>
      <c r="I30" s="104"/>
    </row>
    <row r="31" spans="1:17" ht="15.5" x14ac:dyDescent="0.35">
      <c r="A31" s="279" t="s">
        <v>75</v>
      </c>
      <c r="D31" s="103"/>
      <c r="E31" s="103"/>
      <c r="F31" s="103"/>
      <c r="G31" s="104"/>
      <c r="I31" s="104"/>
    </row>
    <row r="32" spans="1:17" ht="16" thickBot="1" x14ac:dyDescent="0.4">
      <c r="A32" s="279"/>
      <c r="D32" s="103"/>
      <c r="E32" s="103"/>
      <c r="F32" s="103"/>
      <c r="G32" s="104"/>
      <c r="I32" s="104"/>
    </row>
    <row r="33" spans="1:20" ht="30" customHeight="1" x14ac:dyDescent="0.35">
      <c r="A33" s="480" t="s">
        <v>109</v>
      </c>
      <c r="B33" s="481"/>
      <c r="C33" s="482"/>
      <c r="D33" s="486" t="s">
        <v>93</v>
      </c>
      <c r="E33" s="487"/>
      <c r="F33" s="490" t="str">
        <f>C25</f>
        <v>Centrālapkure</v>
      </c>
      <c r="G33" s="492" t="s">
        <v>110</v>
      </c>
      <c r="H33" s="493"/>
      <c r="I33" s="496" t="str">
        <f>C26</f>
        <v>Krāsns</v>
      </c>
      <c r="J33" s="498" t="s">
        <v>111</v>
      </c>
      <c r="K33" s="499"/>
      <c r="L33" s="502" t="s">
        <v>123</v>
      </c>
      <c r="M33" s="503"/>
      <c r="N33" s="503"/>
      <c r="O33" s="503"/>
      <c r="P33" s="504"/>
    </row>
    <row r="34" spans="1:20" ht="30" customHeight="1" x14ac:dyDescent="0.35">
      <c r="A34" s="483"/>
      <c r="B34" s="484"/>
      <c r="C34" s="485"/>
      <c r="D34" s="488"/>
      <c r="E34" s="489"/>
      <c r="F34" s="491"/>
      <c r="G34" s="494"/>
      <c r="H34" s="495"/>
      <c r="I34" s="497"/>
      <c r="J34" s="500"/>
      <c r="K34" s="501"/>
      <c r="L34" s="202" t="s">
        <v>112</v>
      </c>
      <c r="M34" s="401" t="s">
        <v>210</v>
      </c>
      <c r="N34" s="472" t="s">
        <v>211</v>
      </c>
      <c r="O34" s="472"/>
      <c r="P34" s="473"/>
      <c r="Q34" s="158"/>
      <c r="R34" s="158"/>
      <c r="S34" s="158"/>
      <c r="T34" s="158"/>
    </row>
    <row r="35" spans="1:20" ht="58.5" thickBot="1" x14ac:dyDescent="0.4">
      <c r="A35" s="214" t="s">
        <v>63</v>
      </c>
      <c r="B35" s="215" t="s">
        <v>64</v>
      </c>
      <c r="C35" s="216" t="s">
        <v>65</v>
      </c>
      <c r="D35" s="196" t="s">
        <v>118</v>
      </c>
      <c r="E35" s="403" t="s">
        <v>221</v>
      </c>
      <c r="F35" s="197" t="s">
        <v>116</v>
      </c>
      <c r="G35" s="196" t="s">
        <v>118</v>
      </c>
      <c r="H35" s="404" t="s">
        <v>221</v>
      </c>
      <c r="I35" s="198" t="s">
        <v>116</v>
      </c>
      <c r="J35" s="405" t="s">
        <v>221</v>
      </c>
      <c r="K35" s="219" t="s">
        <v>116</v>
      </c>
      <c r="L35" s="199" t="s">
        <v>115</v>
      </c>
      <c r="M35" s="211" t="s">
        <v>113</v>
      </c>
      <c r="N35" s="212" t="s">
        <v>117</v>
      </c>
      <c r="O35" s="212" t="s">
        <v>114</v>
      </c>
      <c r="P35" s="213" t="s">
        <v>43</v>
      </c>
    </row>
    <row r="36" spans="1:20" ht="15" thickBot="1" x14ac:dyDescent="0.4">
      <c r="A36" s="174">
        <v>2017</v>
      </c>
      <c r="B36" s="288" t="s">
        <v>119</v>
      </c>
      <c r="C36" s="175">
        <v>1</v>
      </c>
      <c r="D36" s="180">
        <v>1000</v>
      </c>
      <c r="E36" s="181">
        <f t="shared" ref="E36:E67" si="0">D36*$G$25</f>
        <v>1000</v>
      </c>
      <c r="F36" s="182">
        <f t="shared" ref="F36:F67" si="1">E36*$E$25</f>
        <v>1000</v>
      </c>
      <c r="G36" s="183">
        <v>0.12</v>
      </c>
      <c r="H36" s="189">
        <f t="shared" ref="H36:H67" si="2">G36*$G$26</f>
        <v>156</v>
      </c>
      <c r="I36" s="190">
        <f t="shared" ref="I36:I67" si="3">H36*$E$26</f>
        <v>78</v>
      </c>
      <c r="J36" s="220">
        <f>E36+H36</f>
        <v>1156</v>
      </c>
      <c r="K36" s="221">
        <f>F36+I36</f>
        <v>1078</v>
      </c>
      <c r="L36" s="207"/>
      <c r="M36" s="208"/>
      <c r="N36" s="209"/>
      <c r="O36" s="209"/>
      <c r="P36" s="210"/>
    </row>
    <row r="37" spans="1:20" ht="15" thickBot="1" x14ac:dyDescent="0.4">
      <c r="A37" s="176">
        <v>2017</v>
      </c>
      <c r="B37" s="288" t="s">
        <v>119</v>
      </c>
      <c r="C37" s="177">
        <v>2</v>
      </c>
      <c r="D37" s="183">
        <v>24</v>
      </c>
      <c r="E37" s="184">
        <f t="shared" si="0"/>
        <v>24</v>
      </c>
      <c r="F37" s="185">
        <f t="shared" si="1"/>
        <v>24</v>
      </c>
      <c r="G37" s="183">
        <v>1</v>
      </c>
      <c r="H37" s="191">
        <f t="shared" si="2"/>
        <v>1300</v>
      </c>
      <c r="I37" s="192">
        <f t="shared" si="3"/>
        <v>650</v>
      </c>
      <c r="J37" s="222">
        <f t="shared" ref="J37:J99" si="4">E37+H37</f>
        <v>1324</v>
      </c>
      <c r="K37" s="223">
        <f t="shared" ref="K37:K99" si="5">F37+I37</f>
        <v>674</v>
      </c>
      <c r="L37" s="176"/>
      <c r="M37" s="200"/>
      <c r="N37" s="201"/>
      <c r="O37" s="201"/>
      <c r="P37" s="203"/>
    </row>
    <row r="38" spans="1:20" ht="15" thickBot="1" x14ac:dyDescent="0.4">
      <c r="A38" s="176">
        <v>2017</v>
      </c>
      <c r="B38" s="288" t="s">
        <v>119</v>
      </c>
      <c r="C38" s="177">
        <v>3</v>
      </c>
      <c r="D38" s="183"/>
      <c r="E38" s="184">
        <f t="shared" si="0"/>
        <v>0</v>
      </c>
      <c r="F38" s="185">
        <f t="shared" si="1"/>
        <v>0</v>
      </c>
      <c r="G38" s="183"/>
      <c r="H38" s="191">
        <f t="shared" si="2"/>
        <v>0</v>
      </c>
      <c r="I38" s="192">
        <f t="shared" si="3"/>
        <v>0</v>
      </c>
      <c r="J38" s="222">
        <f t="shared" si="4"/>
        <v>0</v>
      </c>
      <c r="K38" s="223">
        <f t="shared" si="5"/>
        <v>0</v>
      </c>
      <c r="L38" s="176"/>
      <c r="M38" s="200"/>
      <c r="N38" s="201"/>
      <c r="O38" s="201"/>
      <c r="P38" s="203"/>
    </row>
    <row r="39" spans="1:20" ht="15" thickBot="1" x14ac:dyDescent="0.4">
      <c r="A39" s="176">
        <v>2017</v>
      </c>
      <c r="B39" s="288" t="s">
        <v>119</v>
      </c>
      <c r="C39" s="177">
        <v>4</v>
      </c>
      <c r="D39" s="183"/>
      <c r="E39" s="184">
        <f t="shared" si="0"/>
        <v>0</v>
      </c>
      <c r="F39" s="185">
        <f t="shared" si="1"/>
        <v>0</v>
      </c>
      <c r="G39" s="183"/>
      <c r="H39" s="191">
        <f t="shared" si="2"/>
        <v>0</v>
      </c>
      <c r="I39" s="192">
        <f t="shared" si="3"/>
        <v>0</v>
      </c>
      <c r="J39" s="222">
        <f t="shared" si="4"/>
        <v>0</v>
      </c>
      <c r="K39" s="223">
        <f t="shared" si="5"/>
        <v>0</v>
      </c>
      <c r="L39" s="176"/>
      <c r="M39" s="200"/>
      <c r="N39" s="201"/>
      <c r="O39" s="201"/>
      <c r="P39" s="203"/>
    </row>
    <row r="40" spans="1:20" ht="15" thickBot="1" x14ac:dyDescent="0.4">
      <c r="A40" s="176">
        <v>2017</v>
      </c>
      <c r="B40" s="288" t="s">
        <v>119</v>
      </c>
      <c r="C40" s="177">
        <v>5</v>
      </c>
      <c r="D40" s="183"/>
      <c r="E40" s="184">
        <f t="shared" si="0"/>
        <v>0</v>
      </c>
      <c r="F40" s="185">
        <f t="shared" si="1"/>
        <v>0</v>
      </c>
      <c r="G40" s="183"/>
      <c r="H40" s="191">
        <f t="shared" si="2"/>
        <v>0</v>
      </c>
      <c r="I40" s="192">
        <f t="shared" si="3"/>
        <v>0</v>
      </c>
      <c r="J40" s="222">
        <f t="shared" si="4"/>
        <v>0</v>
      </c>
      <c r="K40" s="223">
        <f t="shared" si="5"/>
        <v>0</v>
      </c>
      <c r="L40" s="176"/>
      <c r="M40" s="200"/>
      <c r="N40" s="201"/>
      <c r="O40" s="201"/>
      <c r="P40" s="203"/>
    </row>
    <row r="41" spans="1:20" x14ac:dyDescent="0.35">
      <c r="A41" s="176">
        <v>2017</v>
      </c>
      <c r="B41" s="288" t="s">
        <v>119</v>
      </c>
      <c r="C41" s="177">
        <v>6</v>
      </c>
      <c r="D41" s="183"/>
      <c r="E41" s="184">
        <f t="shared" si="0"/>
        <v>0</v>
      </c>
      <c r="F41" s="185">
        <f t="shared" si="1"/>
        <v>0</v>
      </c>
      <c r="G41" s="183"/>
      <c r="H41" s="191">
        <f t="shared" si="2"/>
        <v>0</v>
      </c>
      <c r="I41" s="192">
        <f t="shared" si="3"/>
        <v>0</v>
      </c>
      <c r="J41" s="222">
        <f t="shared" si="4"/>
        <v>0</v>
      </c>
      <c r="K41" s="223">
        <f t="shared" si="5"/>
        <v>0</v>
      </c>
      <c r="L41" s="176"/>
      <c r="M41" s="200"/>
      <c r="N41" s="201"/>
      <c r="O41" s="201"/>
      <c r="P41" s="203"/>
    </row>
    <row r="42" spans="1:20" ht="15" thickBot="1" x14ac:dyDescent="0.4">
      <c r="A42" s="176">
        <v>2017</v>
      </c>
      <c r="B42" s="173" t="s">
        <v>33</v>
      </c>
      <c r="C42" s="177">
        <v>7</v>
      </c>
      <c r="D42" s="183"/>
      <c r="E42" s="184">
        <f t="shared" si="0"/>
        <v>0</v>
      </c>
      <c r="F42" s="185">
        <f t="shared" si="1"/>
        <v>0</v>
      </c>
      <c r="G42" s="183"/>
      <c r="H42" s="191">
        <f t="shared" si="2"/>
        <v>0</v>
      </c>
      <c r="I42" s="192">
        <f t="shared" si="3"/>
        <v>0</v>
      </c>
      <c r="J42" s="222">
        <f t="shared" si="4"/>
        <v>0</v>
      </c>
      <c r="K42" s="223">
        <f t="shared" si="5"/>
        <v>0</v>
      </c>
      <c r="L42" s="176"/>
      <c r="M42" s="200"/>
      <c r="N42" s="201"/>
      <c r="O42" s="201"/>
      <c r="P42" s="203"/>
    </row>
    <row r="43" spans="1:20" ht="15" thickBot="1" x14ac:dyDescent="0.4">
      <c r="A43" s="176">
        <v>2017</v>
      </c>
      <c r="B43" s="288" t="s">
        <v>119</v>
      </c>
      <c r="C43" s="177">
        <v>8</v>
      </c>
      <c r="D43" s="183"/>
      <c r="E43" s="184">
        <f t="shared" si="0"/>
        <v>0</v>
      </c>
      <c r="F43" s="185">
        <f t="shared" si="1"/>
        <v>0</v>
      </c>
      <c r="G43" s="183"/>
      <c r="H43" s="191">
        <f t="shared" si="2"/>
        <v>0</v>
      </c>
      <c r="I43" s="192">
        <f t="shared" si="3"/>
        <v>0</v>
      </c>
      <c r="J43" s="222">
        <f t="shared" si="4"/>
        <v>0</v>
      </c>
      <c r="K43" s="223">
        <f t="shared" si="5"/>
        <v>0</v>
      </c>
      <c r="L43" s="176"/>
      <c r="M43" s="200"/>
      <c r="N43" s="201"/>
      <c r="O43" s="201"/>
      <c r="P43" s="203"/>
    </row>
    <row r="44" spans="1:20" x14ac:dyDescent="0.35">
      <c r="A44" s="176">
        <v>2017</v>
      </c>
      <c r="B44" s="288" t="s">
        <v>119</v>
      </c>
      <c r="C44" s="177">
        <v>9</v>
      </c>
      <c r="D44" s="183"/>
      <c r="E44" s="184">
        <f t="shared" si="0"/>
        <v>0</v>
      </c>
      <c r="F44" s="185">
        <f t="shared" si="1"/>
        <v>0</v>
      </c>
      <c r="G44" s="183"/>
      <c r="H44" s="191">
        <f t="shared" si="2"/>
        <v>0</v>
      </c>
      <c r="I44" s="192">
        <f t="shared" si="3"/>
        <v>0</v>
      </c>
      <c r="J44" s="222">
        <f t="shared" si="4"/>
        <v>0</v>
      </c>
      <c r="K44" s="223">
        <f t="shared" si="5"/>
        <v>0</v>
      </c>
      <c r="L44" s="176"/>
      <c r="M44" s="200"/>
      <c r="N44" s="201"/>
      <c r="O44" s="201"/>
      <c r="P44" s="203"/>
    </row>
    <row r="45" spans="1:20" ht="15" thickBot="1" x14ac:dyDescent="0.4">
      <c r="A45" s="176">
        <v>2017</v>
      </c>
      <c r="B45" s="173" t="s">
        <v>33</v>
      </c>
      <c r="C45" s="177">
        <v>10</v>
      </c>
      <c r="D45" s="183"/>
      <c r="E45" s="184">
        <f t="shared" si="0"/>
        <v>0</v>
      </c>
      <c r="F45" s="185">
        <f t="shared" si="1"/>
        <v>0</v>
      </c>
      <c r="G45" s="183"/>
      <c r="H45" s="191">
        <f t="shared" si="2"/>
        <v>0</v>
      </c>
      <c r="I45" s="192">
        <f t="shared" si="3"/>
        <v>0</v>
      </c>
      <c r="J45" s="222">
        <f t="shared" si="4"/>
        <v>0</v>
      </c>
      <c r="K45" s="223">
        <f t="shared" si="5"/>
        <v>0</v>
      </c>
      <c r="L45" s="176"/>
      <c r="M45" s="200"/>
      <c r="N45" s="201"/>
      <c r="O45" s="201"/>
      <c r="P45" s="203"/>
    </row>
    <row r="46" spans="1:20" ht="15" thickBot="1" x14ac:dyDescent="0.4">
      <c r="A46" s="176">
        <v>2017</v>
      </c>
      <c r="B46" s="288" t="s">
        <v>119</v>
      </c>
      <c r="C46" s="177">
        <v>11</v>
      </c>
      <c r="D46" s="183"/>
      <c r="E46" s="184">
        <f t="shared" si="0"/>
        <v>0</v>
      </c>
      <c r="F46" s="185">
        <f t="shared" si="1"/>
        <v>0</v>
      </c>
      <c r="G46" s="183"/>
      <c r="H46" s="191">
        <f t="shared" si="2"/>
        <v>0</v>
      </c>
      <c r="I46" s="192">
        <f t="shared" si="3"/>
        <v>0</v>
      </c>
      <c r="J46" s="222">
        <f t="shared" si="4"/>
        <v>0</v>
      </c>
      <c r="K46" s="223">
        <f t="shared" si="5"/>
        <v>0</v>
      </c>
      <c r="L46" s="176"/>
      <c r="M46" s="200"/>
      <c r="N46" s="201"/>
      <c r="O46" s="201"/>
      <c r="P46" s="203"/>
    </row>
    <row r="47" spans="1:20" ht="15" thickBot="1" x14ac:dyDescent="0.4">
      <c r="A47" s="176">
        <v>2017</v>
      </c>
      <c r="B47" s="288" t="s">
        <v>119</v>
      </c>
      <c r="C47" s="177">
        <v>12</v>
      </c>
      <c r="D47" s="183"/>
      <c r="E47" s="184">
        <f t="shared" si="0"/>
        <v>0</v>
      </c>
      <c r="F47" s="185">
        <f t="shared" si="1"/>
        <v>0</v>
      </c>
      <c r="G47" s="183"/>
      <c r="H47" s="191">
        <f t="shared" si="2"/>
        <v>0</v>
      </c>
      <c r="I47" s="192">
        <f t="shared" si="3"/>
        <v>0</v>
      </c>
      <c r="J47" s="222">
        <f t="shared" si="4"/>
        <v>0</v>
      </c>
      <c r="K47" s="223">
        <f t="shared" si="5"/>
        <v>0</v>
      </c>
      <c r="L47" s="176"/>
      <c r="M47" s="200"/>
      <c r="N47" s="201"/>
      <c r="O47" s="201"/>
      <c r="P47" s="203"/>
    </row>
    <row r="48" spans="1:20" ht="15" thickBot="1" x14ac:dyDescent="0.4">
      <c r="A48" s="176">
        <v>2017</v>
      </c>
      <c r="B48" s="288" t="s">
        <v>119</v>
      </c>
      <c r="C48" s="177">
        <v>13</v>
      </c>
      <c r="D48" s="183"/>
      <c r="E48" s="184">
        <f t="shared" si="0"/>
        <v>0</v>
      </c>
      <c r="F48" s="185">
        <f t="shared" si="1"/>
        <v>0</v>
      </c>
      <c r="G48" s="183"/>
      <c r="H48" s="191">
        <f t="shared" si="2"/>
        <v>0</v>
      </c>
      <c r="I48" s="192">
        <f t="shared" si="3"/>
        <v>0</v>
      </c>
      <c r="J48" s="222">
        <f t="shared" si="4"/>
        <v>0</v>
      </c>
      <c r="K48" s="223">
        <f t="shared" si="5"/>
        <v>0</v>
      </c>
      <c r="L48" s="176"/>
      <c r="M48" s="200"/>
      <c r="N48" s="201"/>
      <c r="O48" s="201"/>
      <c r="P48" s="203"/>
    </row>
    <row r="49" spans="1:16" ht="15" thickBot="1" x14ac:dyDescent="0.4">
      <c r="A49" s="176">
        <v>2017</v>
      </c>
      <c r="B49" s="288" t="s">
        <v>119</v>
      </c>
      <c r="C49" s="177">
        <v>14</v>
      </c>
      <c r="D49" s="183"/>
      <c r="E49" s="184">
        <f t="shared" si="0"/>
        <v>0</v>
      </c>
      <c r="F49" s="185">
        <f t="shared" si="1"/>
        <v>0</v>
      </c>
      <c r="G49" s="183"/>
      <c r="H49" s="191">
        <f t="shared" si="2"/>
        <v>0</v>
      </c>
      <c r="I49" s="192">
        <f t="shared" si="3"/>
        <v>0</v>
      </c>
      <c r="J49" s="222">
        <f t="shared" si="4"/>
        <v>0</v>
      </c>
      <c r="K49" s="223">
        <f t="shared" si="5"/>
        <v>0</v>
      </c>
      <c r="L49" s="176"/>
      <c r="M49" s="200"/>
      <c r="N49" s="201"/>
      <c r="O49" s="201"/>
      <c r="P49" s="203"/>
    </row>
    <row r="50" spans="1:16" ht="15" thickBot="1" x14ac:dyDescent="0.4">
      <c r="A50" s="176">
        <v>2017</v>
      </c>
      <c r="B50" s="288" t="s">
        <v>119</v>
      </c>
      <c r="C50" s="177">
        <v>15</v>
      </c>
      <c r="D50" s="183"/>
      <c r="E50" s="184">
        <f t="shared" si="0"/>
        <v>0</v>
      </c>
      <c r="F50" s="185">
        <f t="shared" si="1"/>
        <v>0</v>
      </c>
      <c r="G50" s="183"/>
      <c r="H50" s="191">
        <f t="shared" si="2"/>
        <v>0</v>
      </c>
      <c r="I50" s="192">
        <f t="shared" si="3"/>
        <v>0</v>
      </c>
      <c r="J50" s="222">
        <f t="shared" si="4"/>
        <v>0</v>
      </c>
      <c r="K50" s="223">
        <f t="shared" si="5"/>
        <v>0</v>
      </c>
      <c r="L50" s="176"/>
      <c r="M50" s="200"/>
      <c r="N50" s="201"/>
      <c r="O50" s="201"/>
      <c r="P50" s="203"/>
    </row>
    <row r="51" spans="1:16" ht="15" thickBot="1" x14ac:dyDescent="0.4">
      <c r="A51" s="176">
        <v>2017</v>
      </c>
      <c r="B51" s="288" t="s">
        <v>119</v>
      </c>
      <c r="C51" s="177">
        <v>16</v>
      </c>
      <c r="D51" s="183"/>
      <c r="E51" s="184">
        <f t="shared" si="0"/>
        <v>0</v>
      </c>
      <c r="F51" s="185">
        <f t="shared" si="1"/>
        <v>0</v>
      </c>
      <c r="G51" s="183"/>
      <c r="H51" s="191">
        <f t="shared" si="2"/>
        <v>0</v>
      </c>
      <c r="I51" s="192">
        <f t="shared" si="3"/>
        <v>0</v>
      </c>
      <c r="J51" s="222">
        <f t="shared" si="4"/>
        <v>0</v>
      </c>
      <c r="K51" s="223">
        <f t="shared" si="5"/>
        <v>0</v>
      </c>
      <c r="L51" s="176"/>
      <c r="M51" s="200"/>
      <c r="N51" s="201"/>
      <c r="O51" s="201"/>
      <c r="P51" s="203"/>
    </row>
    <row r="52" spans="1:16" ht="15" thickBot="1" x14ac:dyDescent="0.4">
      <c r="A52" s="176">
        <v>2017</v>
      </c>
      <c r="B52" s="288" t="s">
        <v>119</v>
      </c>
      <c r="C52" s="177">
        <v>17</v>
      </c>
      <c r="D52" s="183"/>
      <c r="E52" s="184">
        <f t="shared" si="0"/>
        <v>0</v>
      </c>
      <c r="F52" s="185">
        <f t="shared" si="1"/>
        <v>0</v>
      </c>
      <c r="G52" s="183"/>
      <c r="H52" s="191">
        <f t="shared" si="2"/>
        <v>0</v>
      </c>
      <c r="I52" s="192">
        <f t="shared" si="3"/>
        <v>0</v>
      </c>
      <c r="J52" s="222">
        <f t="shared" si="4"/>
        <v>0</v>
      </c>
      <c r="K52" s="223">
        <f t="shared" si="5"/>
        <v>0</v>
      </c>
      <c r="L52" s="176"/>
      <c r="M52" s="200"/>
      <c r="N52" s="201"/>
      <c r="O52" s="201"/>
      <c r="P52" s="203"/>
    </row>
    <row r="53" spans="1:16" ht="15" thickBot="1" x14ac:dyDescent="0.4">
      <c r="A53" s="176">
        <v>2017</v>
      </c>
      <c r="B53" s="288" t="s">
        <v>119</v>
      </c>
      <c r="C53" s="177">
        <v>18</v>
      </c>
      <c r="D53" s="183"/>
      <c r="E53" s="184">
        <f t="shared" si="0"/>
        <v>0</v>
      </c>
      <c r="F53" s="185">
        <f t="shared" si="1"/>
        <v>0</v>
      </c>
      <c r="G53" s="183"/>
      <c r="H53" s="191">
        <f t="shared" si="2"/>
        <v>0</v>
      </c>
      <c r="I53" s="192">
        <f t="shared" si="3"/>
        <v>0</v>
      </c>
      <c r="J53" s="222">
        <f t="shared" si="4"/>
        <v>0</v>
      </c>
      <c r="K53" s="223">
        <f t="shared" si="5"/>
        <v>0</v>
      </c>
      <c r="L53" s="176"/>
      <c r="M53" s="200"/>
      <c r="N53" s="201"/>
      <c r="O53" s="201"/>
      <c r="P53" s="203"/>
    </row>
    <row r="54" spans="1:16" ht="15" thickBot="1" x14ac:dyDescent="0.4">
      <c r="A54" s="176">
        <v>2017</v>
      </c>
      <c r="B54" s="288" t="s">
        <v>119</v>
      </c>
      <c r="C54" s="177">
        <v>19</v>
      </c>
      <c r="D54" s="183"/>
      <c r="E54" s="184">
        <f t="shared" si="0"/>
        <v>0</v>
      </c>
      <c r="F54" s="185">
        <f t="shared" si="1"/>
        <v>0</v>
      </c>
      <c r="G54" s="183"/>
      <c r="H54" s="191">
        <f t="shared" si="2"/>
        <v>0</v>
      </c>
      <c r="I54" s="192">
        <f t="shared" si="3"/>
        <v>0</v>
      </c>
      <c r="J54" s="222">
        <f t="shared" si="4"/>
        <v>0</v>
      </c>
      <c r="K54" s="223">
        <f t="shared" si="5"/>
        <v>0</v>
      </c>
      <c r="L54" s="176"/>
      <c r="M54" s="200"/>
      <c r="N54" s="201"/>
      <c r="O54" s="201"/>
      <c r="P54" s="203"/>
    </row>
    <row r="55" spans="1:16" ht="15" thickBot="1" x14ac:dyDescent="0.4">
      <c r="A55" s="176">
        <v>2017</v>
      </c>
      <c r="B55" s="288" t="s">
        <v>119</v>
      </c>
      <c r="C55" s="177">
        <v>20</v>
      </c>
      <c r="D55" s="183"/>
      <c r="E55" s="184">
        <f t="shared" si="0"/>
        <v>0</v>
      </c>
      <c r="F55" s="185">
        <f t="shared" si="1"/>
        <v>0</v>
      </c>
      <c r="G55" s="183"/>
      <c r="H55" s="191">
        <f t="shared" si="2"/>
        <v>0</v>
      </c>
      <c r="I55" s="192">
        <f t="shared" si="3"/>
        <v>0</v>
      </c>
      <c r="J55" s="222">
        <f t="shared" si="4"/>
        <v>0</v>
      </c>
      <c r="K55" s="223">
        <f t="shared" si="5"/>
        <v>0</v>
      </c>
      <c r="L55" s="176"/>
      <c r="M55" s="200"/>
      <c r="N55" s="201"/>
      <c r="O55" s="201"/>
      <c r="P55" s="203"/>
    </row>
    <row r="56" spans="1:16" ht="15" thickBot="1" x14ac:dyDescent="0.4">
      <c r="A56" s="176">
        <v>2017</v>
      </c>
      <c r="B56" s="288" t="s">
        <v>119</v>
      </c>
      <c r="C56" s="177">
        <v>21</v>
      </c>
      <c r="D56" s="183"/>
      <c r="E56" s="184">
        <f t="shared" si="0"/>
        <v>0</v>
      </c>
      <c r="F56" s="185">
        <f t="shared" si="1"/>
        <v>0</v>
      </c>
      <c r="G56" s="183"/>
      <c r="H56" s="191">
        <f t="shared" si="2"/>
        <v>0</v>
      </c>
      <c r="I56" s="192">
        <f t="shared" si="3"/>
        <v>0</v>
      </c>
      <c r="J56" s="222">
        <f t="shared" si="4"/>
        <v>0</v>
      </c>
      <c r="K56" s="223">
        <f t="shared" si="5"/>
        <v>0</v>
      </c>
      <c r="L56" s="176"/>
      <c r="M56" s="200"/>
      <c r="N56" s="201"/>
      <c r="O56" s="201"/>
      <c r="P56" s="203"/>
    </row>
    <row r="57" spans="1:16" ht="15" thickBot="1" x14ac:dyDescent="0.4">
      <c r="A57" s="176">
        <v>2017</v>
      </c>
      <c r="B57" s="288" t="s">
        <v>119</v>
      </c>
      <c r="C57" s="177">
        <v>22</v>
      </c>
      <c r="D57" s="183"/>
      <c r="E57" s="184">
        <f t="shared" si="0"/>
        <v>0</v>
      </c>
      <c r="F57" s="185">
        <f t="shared" si="1"/>
        <v>0</v>
      </c>
      <c r="G57" s="183"/>
      <c r="H57" s="191">
        <f t="shared" si="2"/>
        <v>0</v>
      </c>
      <c r="I57" s="192">
        <f t="shared" si="3"/>
        <v>0</v>
      </c>
      <c r="J57" s="222">
        <f t="shared" si="4"/>
        <v>0</v>
      </c>
      <c r="K57" s="223">
        <f t="shared" si="5"/>
        <v>0</v>
      </c>
      <c r="L57" s="176"/>
      <c r="M57" s="200"/>
      <c r="N57" s="201"/>
      <c r="O57" s="201"/>
      <c r="P57" s="203"/>
    </row>
    <row r="58" spans="1:16" ht="15" thickBot="1" x14ac:dyDescent="0.4">
      <c r="A58" s="176">
        <v>2017</v>
      </c>
      <c r="B58" s="288" t="s">
        <v>119</v>
      </c>
      <c r="C58" s="177">
        <v>23</v>
      </c>
      <c r="D58" s="183"/>
      <c r="E58" s="184">
        <f t="shared" si="0"/>
        <v>0</v>
      </c>
      <c r="F58" s="185">
        <f t="shared" si="1"/>
        <v>0</v>
      </c>
      <c r="G58" s="183"/>
      <c r="H58" s="191">
        <f t="shared" si="2"/>
        <v>0</v>
      </c>
      <c r="I58" s="192">
        <f t="shared" si="3"/>
        <v>0</v>
      </c>
      <c r="J58" s="222">
        <f t="shared" si="4"/>
        <v>0</v>
      </c>
      <c r="K58" s="223">
        <f t="shared" si="5"/>
        <v>0</v>
      </c>
      <c r="L58" s="176"/>
      <c r="M58" s="200"/>
      <c r="N58" s="201"/>
      <c r="O58" s="201"/>
      <c r="P58" s="203"/>
    </row>
    <row r="59" spans="1:16" ht="15" thickBot="1" x14ac:dyDescent="0.4">
      <c r="A59" s="176">
        <v>2017</v>
      </c>
      <c r="B59" s="288" t="s">
        <v>119</v>
      </c>
      <c r="C59" s="177">
        <v>24</v>
      </c>
      <c r="D59" s="183"/>
      <c r="E59" s="184">
        <f t="shared" si="0"/>
        <v>0</v>
      </c>
      <c r="F59" s="185">
        <f t="shared" si="1"/>
        <v>0</v>
      </c>
      <c r="G59" s="183"/>
      <c r="H59" s="191">
        <f t="shared" si="2"/>
        <v>0</v>
      </c>
      <c r="I59" s="192">
        <f t="shared" si="3"/>
        <v>0</v>
      </c>
      <c r="J59" s="222">
        <f t="shared" si="4"/>
        <v>0</v>
      </c>
      <c r="K59" s="223">
        <f t="shared" si="5"/>
        <v>0</v>
      </c>
      <c r="L59" s="176"/>
      <c r="M59" s="200"/>
      <c r="N59" s="201"/>
      <c r="O59" s="201"/>
      <c r="P59" s="203"/>
    </row>
    <row r="60" spans="1:16" ht="15" thickBot="1" x14ac:dyDescent="0.4">
      <c r="A60" s="176">
        <v>2017</v>
      </c>
      <c r="B60" s="288" t="s">
        <v>119</v>
      </c>
      <c r="C60" s="177">
        <v>25</v>
      </c>
      <c r="D60" s="183"/>
      <c r="E60" s="184">
        <f t="shared" si="0"/>
        <v>0</v>
      </c>
      <c r="F60" s="185">
        <f t="shared" si="1"/>
        <v>0</v>
      </c>
      <c r="G60" s="183"/>
      <c r="H60" s="191">
        <f t="shared" si="2"/>
        <v>0</v>
      </c>
      <c r="I60" s="192">
        <f t="shared" si="3"/>
        <v>0</v>
      </c>
      <c r="J60" s="222">
        <f t="shared" si="4"/>
        <v>0</v>
      </c>
      <c r="K60" s="223">
        <f t="shared" si="5"/>
        <v>0</v>
      </c>
      <c r="L60" s="176"/>
      <c r="M60" s="200"/>
      <c r="N60" s="201"/>
      <c r="O60" s="201"/>
      <c r="P60" s="203"/>
    </row>
    <row r="61" spans="1:16" ht="15" thickBot="1" x14ac:dyDescent="0.4">
      <c r="A61" s="176">
        <v>2017</v>
      </c>
      <c r="B61" s="288" t="s">
        <v>119</v>
      </c>
      <c r="C61" s="177">
        <v>26</v>
      </c>
      <c r="D61" s="183"/>
      <c r="E61" s="184">
        <f t="shared" si="0"/>
        <v>0</v>
      </c>
      <c r="F61" s="185">
        <f t="shared" si="1"/>
        <v>0</v>
      </c>
      <c r="G61" s="183"/>
      <c r="H61" s="191">
        <f t="shared" si="2"/>
        <v>0</v>
      </c>
      <c r="I61" s="192">
        <f t="shared" si="3"/>
        <v>0</v>
      </c>
      <c r="J61" s="222">
        <f t="shared" si="4"/>
        <v>0</v>
      </c>
      <c r="K61" s="223">
        <f t="shared" si="5"/>
        <v>0</v>
      </c>
      <c r="L61" s="176"/>
      <c r="M61" s="200"/>
      <c r="N61" s="201"/>
      <c r="O61" s="201"/>
      <c r="P61" s="203"/>
    </row>
    <row r="62" spans="1:16" ht="15" thickBot="1" x14ac:dyDescent="0.4">
      <c r="A62" s="176">
        <v>2017</v>
      </c>
      <c r="B62" s="288" t="s">
        <v>119</v>
      </c>
      <c r="C62" s="177">
        <v>27</v>
      </c>
      <c r="D62" s="183"/>
      <c r="E62" s="184">
        <f t="shared" si="0"/>
        <v>0</v>
      </c>
      <c r="F62" s="185">
        <f t="shared" si="1"/>
        <v>0</v>
      </c>
      <c r="G62" s="183"/>
      <c r="H62" s="191">
        <f t="shared" si="2"/>
        <v>0</v>
      </c>
      <c r="I62" s="192">
        <f t="shared" si="3"/>
        <v>0</v>
      </c>
      <c r="J62" s="222">
        <f t="shared" si="4"/>
        <v>0</v>
      </c>
      <c r="K62" s="223">
        <f t="shared" si="5"/>
        <v>0</v>
      </c>
      <c r="L62" s="176"/>
      <c r="M62" s="200"/>
      <c r="N62" s="201"/>
      <c r="O62" s="201"/>
      <c r="P62" s="203"/>
    </row>
    <row r="63" spans="1:16" ht="15" thickBot="1" x14ac:dyDescent="0.4">
      <c r="A63" s="176">
        <v>2017</v>
      </c>
      <c r="B63" s="288" t="s">
        <v>119</v>
      </c>
      <c r="C63" s="177">
        <v>28</v>
      </c>
      <c r="D63" s="183"/>
      <c r="E63" s="184">
        <f t="shared" si="0"/>
        <v>0</v>
      </c>
      <c r="F63" s="185">
        <f t="shared" si="1"/>
        <v>0</v>
      </c>
      <c r="G63" s="183"/>
      <c r="H63" s="191">
        <f t="shared" si="2"/>
        <v>0</v>
      </c>
      <c r="I63" s="192">
        <f t="shared" si="3"/>
        <v>0</v>
      </c>
      <c r="J63" s="222">
        <f t="shared" si="4"/>
        <v>0</v>
      </c>
      <c r="K63" s="223">
        <f t="shared" si="5"/>
        <v>0</v>
      </c>
      <c r="L63" s="176"/>
      <c r="M63" s="200"/>
      <c r="N63" s="201"/>
      <c r="O63" s="201"/>
      <c r="P63" s="203"/>
    </row>
    <row r="64" spans="1:16" ht="15" thickBot="1" x14ac:dyDescent="0.4">
      <c r="A64" s="176">
        <v>2017</v>
      </c>
      <c r="B64" s="288" t="s">
        <v>119</v>
      </c>
      <c r="C64" s="177">
        <v>29</v>
      </c>
      <c r="D64" s="183"/>
      <c r="E64" s="184">
        <f t="shared" si="0"/>
        <v>0</v>
      </c>
      <c r="F64" s="185">
        <f t="shared" si="1"/>
        <v>0</v>
      </c>
      <c r="G64" s="183"/>
      <c r="H64" s="191">
        <f t="shared" si="2"/>
        <v>0</v>
      </c>
      <c r="I64" s="192">
        <f t="shared" si="3"/>
        <v>0</v>
      </c>
      <c r="J64" s="222">
        <f t="shared" si="4"/>
        <v>0</v>
      </c>
      <c r="K64" s="223">
        <f t="shared" si="5"/>
        <v>0</v>
      </c>
      <c r="L64" s="176"/>
      <c r="M64" s="200"/>
      <c r="N64" s="201"/>
      <c r="O64" s="201"/>
      <c r="P64" s="203"/>
    </row>
    <row r="65" spans="1:16" ht="15" thickBot="1" x14ac:dyDescent="0.4">
      <c r="A65" s="176">
        <v>2017</v>
      </c>
      <c r="B65" s="288" t="s">
        <v>119</v>
      </c>
      <c r="C65" s="177">
        <v>30</v>
      </c>
      <c r="D65" s="183"/>
      <c r="E65" s="184">
        <f t="shared" si="0"/>
        <v>0</v>
      </c>
      <c r="F65" s="185">
        <f t="shared" si="1"/>
        <v>0</v>
      </c>
      <c r="G65" s="183"/>
      <c r="H65" s="191">
        <f t="shared" si="2"/>
        <v>0</v>
      </c>
      <c r="I65" s="192">
        <f t="shared" si="3"/>
        <v>0</v>
      </c>
      <c r="J65" s="222">
        <f t="shared" si="4"/>
        <v>0</v>
      </c>
      <c r="K65" s="223">
        <f t="shared" si="5"/>
        <v>0</v>
      </c>
      <c r="L65" s="176"/>
      <c r="M65" s="200"/>
      <c r="N65" s="201"/>
      <c r="O65" s="201"/>
      <c r="P65" s="203"/>
    </row>
    <row r="66" spans="1:16" x14ac:dyDescent="0.35">
      <c r="A66" s="176">
        <v>2017</v>
      </c>
      <c r="B66" s="288" t="s">
        <v>119</v>
      </c>
      <c r="C66" s="177">
        <v>31</v>
      </c>
      <c r="D66" s="183"/>
      <c r="E66" s="184">
        <f t="shared" si="0"/>
        <v>0</v>
      </c>
      <c r="F66" s="185">
        <f t="shared" si="1"/>
        <v>0</v>
      </c>
      <c r="G66" s="183"/>
      <c r="H66" s="191">
        <f t="shared" si="2"/>
        <v>0</v>
      </c>
      <c r="I66" s="192">
        <f t="shared" si="3"/>
        <v>0</v>
      </c>
      <c r="J66" s="222">
        <f t="shared" si="4"/>
        <v>0</v>
      </c>
      <c r="K66" s="223">
        <f t="shared" si="5"/>
        <v>0</v>
      </c>
      <c r="L66" s="176"/>
      <c r="M66" s="200"/>
      <c r="N66" s="201"/>
      <c r="O66" s="201"/>
      <c r="P66" s="203"/>
    </row>
    <row r="67" spans="1:16" x14ac:dyDescent="0.35">
      <c r="A67" s="176">
        <v>2018</v>
      </c>
      <c r="B67" s="289" t="s">
        <v>120</v>
      </c>
      <c r="C67" s="177">
        <v>1</v>
      </c>
      <c r="D67" s="183"/>
      <c r="E67" s="184">
        <f t="shared" si="0"/>
        <v>0</v>
      </c>
      <c r="F67" s="185">
        <f t="shared" si="1"/>
        <v>0</v>
      </c>
      <c r="G67" s="183"/>
      <c r="H67" s="191">
        <f t="shared" si="2"/>
        <v>0</v>
      </c>
      <c r="I67" s="192">
        <f t="shared" si="3"/>
        <v>0</v>
      </c>
      <c r="J67" s="222">
        <f t="shared" si="4"/>
        <v>0</v>
      </c>
      <c r="K67" s="223">
        <f t="shared" si="5"/>
        <v>0</v>
      </c>
      <c r="L67" s="176"/>
      <c r="M67" s="200"/>
      <c r="N67" s="201"/>
      <c r="O67" s="201"/>
      <c r="P67" s="203"/>
    </row>
    <row r="68" spans="1:16" x14ac:dyDescent="0.35">
      <c r="A68" s="176">
        <v>2018</v>
      </c>
      <c r="B68" s="195" t="s">
        <v>120</v>
      </c>
      <c r="C68" s="177">
        <v>2</v>
      </c>
      <c r="D68" s="183"/>
      <c r="E68" s="184">
        <f t="shared" ref="E68:E99" si="6">D68*$G$25</f>
        <v>0</v>
      </c>
      <c r="F68" s="185">
        <f t="shared" ref="F68:F99" si="7">E68*$E$25</f>
        <v>0</v>
      </c>
      <c r="G68" s="183"/>
      <c r="H68" s="191">
        <f t="shared" ref="H68:H99" si="8">G68*$G$26</f>
        <v>0</v>
      </c>
      <c r="I68" s="192">
        <f t="shared" ref="I68:I99" si="9">H68*$E$26</f>
        <v>0</v>
      </c>
      <c r="J68" s="222">
        <f t="shared" si="4"/>
        <v>0</v>
      </c>
      <c r="K68" s="223">
        <f t="shared" si="5"/>
        <v>0</v>
      </c>
      <c r="L68" s="176"/>
      <c r="M68" s="200"/>
      <c r="N68" s="201"/>
      <c r="O68" s="201"/>
      <c r="P68" s="203"/>
    </row>
    <row r="69" spans="1:16" x14ac:dyDescent="0.35">
      <c r="A69" s="176">
        <v>2018</v>
      </c>
      <c r="B69" s="195" t="s">
        <v>120</v>
      </c>
      <c r="C69" s="177">
        <v>3</v>
      </c>
      <c r="D69" s="183"/>
      <c r="E69" s="184">
        <f t="shared" si="6"/>
        <v>0</v>
      </c>
      <c r="F69" s="185">
        <f t="shared" si="7"/>
        <v>0</v>
      </c>
      <c r="G69" s="183"/>
      <c r="H69" s="191">
        <f t="shared" si="8"/>
        <v>0</v>
      </c>
      <c r="I69" s="192">
        <f t="shared" si="9"/>
        <v>0</v>
      </c>
      <c r="J69" s="222">
        <f t="shared" si="4"/>
        <v>0</v>
      </c>
      <c r="K69" s="223">
        <f t="shared" si="5"/>
        <v>0</v>
      </c>
      <c r="L69" s="176"/>
      <c r="M69" s="200"/>
      <c r="N69" s="201"/>
      <c r="O69" s="201"/>
      <c r="P69" s="203"/>
    </row>
    <row r="70" spans="1:16" x14ac:dyDescent="0.35">
      <c r="A70" s="176">
        <v>2018</v>
      </c>
      <c r="B70" s="195" t="s">
        <v>120</v>
      </c>
      <c r="C70" s="177">
        <v>4</v>
      </c>
      <c r="D70" s="183"/>
      <c r="E70" s="184">
        <f t="shared" si="6"/>
        <v>0</v>
      </c>
      <c r="F70" s="185">
        <f t="shared" si="7"/>
        <v>0</v>
      </c>
      <c r="G70" s="183"/>
      <c r="H70" s="191">
        <f t="shared" si="8"/>
        <v>0</v>
      </c>
      <c r="I70" s="192">
        <f t="shared" si="9"/>
        <v>0</v>
      </c>
      <c r="J70" s="222">
        <f t="shared" si="4"/>
        <v>0</v>
      </c>
      <c r="K70" s="223">
        <f t="shared" si="5"/>
        <v>0</v>
      </c>
      <c r="L70" s="176"/>
      <c r="M70" s="200"/>
      <c r="N70" s="201"/>
      <c r="O70" s="201"/>
      <c r="P70" s="203"/>
    </row>
    <row r="71" spans="1:16" x14ac:dyDescent="0.35">
      <c r="A71" s="176">
        <v>2018</v>
      </c>
      <c r="B71" s="195" t="s">
        <v>120</v>
      </c>
      <c r="C71" s="177">
        <v>5</v>
      </c>
      <c r="D71" s="183"/>
      <c r="E71" s="184">
        <f t="shared" si="6"/>
        <v>0</v>
      </c>
      <c r="F71" s="185">
        <f t="shared" si="7"/>
        <v>0</v>
      </c>
      <c r="G71" s="183"/>
      <c r="H71" s="191">
        <f t="shared" si="8"/>
        <v>0</v>
      </c>
      <c r="I71" s="192">
        <f t="shared" si="9"/>
        <v>0</v>
      </c>
      <c r="J71" s="222">
        <f t="shared" si="4"/>
        <v>0</v>
      </c>
      <c r="K71" s="223">
        <f t="shared" si="5"/>
        <v>0</v>
      </c>
      <c r="L71" s="176"/>
      <c r="M71" s="200"/>
      <c r="N71" s="201"/>
      <c r="O71" s="201"/>
      <c r="P71" s="203"/>
    </row>
    <row r="72" spans="1:16" x14ac:dyDescent="0.35">
      <c r="A72" s="176">
        <v>2018</v>
      </c>
      <c r="B72" s="195" t="s">
        <v>120</v>
      </c>
      <c r="C72" s="177">
        <v>6</v>
      </c>
      <c r="D72" s="183"/>
      <c r="E72" s="184">
        <f t="shared" si="6"/>
        <v>0</v>
      </c>
      <c r="F72" s="185">
        <f t="shared" si="7"/>
        <v>0</v>
      </c>
      <c r="G72" s="183"/>
      <c r="H72" s="191">
        <f t="shared" si="8"/>
        <v>0</v>
      </c>
      <c r="I72" s="192">
        <f t="shared" si="9"/>
        <v>0</v>
      </c>
      <c r="J72" s="222">
        <f t="shared" si="4"/>
        <v>0</v>
      </c>
      <c r="K72" s="223">
        <f t="shared" si="5"/>
        <v>0</v>
      </c>
      <c r="L72" s="176"/>
      <c r="M72" s="200"/>
      <c r="N72" s="201"/>
      <c r="O72" s="201"/>
      <c r="P72" s="203"/>
    </row>
    <row r="73" spans="1:16" x14ac:dyDescent="0.35">
      <c r="A73" s="176">
        <v>2018</v>
      </c>
      <c r="B73" s="195" t="s">
        <v>120</v>
      </c>
      <c r="C73" s="177">
        <v>7</v>
      </c>
      <c r="D73" s="183"/>
      <c r="E73" s="184">
        <f t="shared" si="6"/>
        <v>0</v>
      </c>
      <c r="F73" s="185">
        <f t="shared" si="7"/>
        <v>0</v>
      </c>
      <c r="G73" s="183"/>
      <c r="H73" s="191">
        <f t="shared" si="8"/>
        <v>0</v>
      </c>
      <c r="I73" s="192">
        <f t="shared" si="9"/>
        <v>0</v>
      </c>
      <c r="J73" s="222">
        <f t="shared" si="4"/>
        <v>0</v>
      </c>
      <c r="K73" s="223">
        <f t="shared" si="5"/>
        <v>0</v>
      </c>
      <c r="L73" s="176"/>
      <c r="M73" s="200"/>
      <c r="N73" s="201"/>
      <c r="O73" s="201"/>
      <c r="P73" s="203"/>
    </row>
    <row r="74" spans="1:16" x14ac:dyDescent="0.35">
      <c r="A74" s="176">
        <v>2018</v>
      </c>
      <c r="B74" s="195" t="s">
        <v>120</v>
      </c>
      <c r="C74" s="177">
        <v>8</v>
      </c>
      <c r="D74" s="183"/>
      <c r="E74" s="184">
        <f t="shared" si="6"/>
        <v>0</v>
      </c>
      <c r="F74" s="185">
        <f t="shared" si="7"/>
        <v>0</v>
      </c>
      <c r="G74" s="183"/>
      <c r="H74" s="191">
        <f t="shared" si="8"/>
        <v>0</v>
      </c>
      <c r="I74" s="192">
        <f t="shared" si="9"/>
        <v>0</v>
      </c>
      <c r="J74" s="222">
        <f t="shared" si="4"/>
        <v>0</v>
      </c>
      <c r="K74" s="223">
        <f t="shared" si="5"/>
        <v>0</v>
      </c>
      <c r="L74" s="176"/>
      <c r="M74" s="200"/>
      <c r="N74" s="201"/>
      <c r="O74" s="201"/>
      <c r="P74" s="203"/>
    </row>
    <row r="75" spans="1:16" x14ac:dyDescent="0.35">
      <c r="A75" s="176">
        <v>2018</v>
      </c>
      <c r="B75" s="195" t="s">
        <v>120</v>
      </c>
      <c r="C75" s="177">
        <v>9</v>
      </c>
      <c r="D75" s="183"/>
      <c r="E75" s="184">
        <f t="shared" si="6"/>
        <v>0</v>
      </c>
      <c r="F75" s="185">
        <f t="shared" si="7"/>
        <v>0</v>
      </c>
      <c r="G75" s="183"/>
      <c r="H75" s="191">
        <f t="shared" si="8"/>
        <v>0</v>
      </c>
      <c r="I75" s="192">
        <f t="shared" si="9"/>
        <v>0</v>
      </c>
      <c r="J75" s="222">
        <f t="shared" si="4"/>
        <v>0</v>
      </c>
      <c r="K75" s="223">
        <f t="shared" si="5"/>
        <v>0</v>
      </c>
      <c r="L75" s="176"/>
      <c r="M75" s="200"/>
      <c r="N75" s="201"/>
      <c r="O75" s="201"/>
      <c r="P75" s="203"/>
    </row>
    <row r="76" spans="1:16" x14ac:dyDescent="0.35">
      <c r="A76" s="176">
        <v>2018</v>
      </c>
      <c r="B76" s="195" t="s">
        <v>120</v>
      </c>
      <c r="C76" s="177">
        <v>10</v>
      </c>
      <c r="D76" s="183"/>
      <c r="E76" s="184">
        <f t="shared" si="6"/>
        <v>0</v>
      </c>
      <c r="F76" s="185">
        <f t="shared" si="7"/>
        <v>0</v>
      </c>
      <c r="G76" s="183"/>
      <c r="H76" s="191">
        <f t="shared" si="8"/>
        <v>0</v>
      </c>
      <c r="I76" s="192">
        <f t="shared" si="9"/>
        <v>0</v>
      </c>
      <c r="J76" s="222">
        <f t="shared" si="4"/>
        <v>0</v>
      </c>
      <c r="K76" s="223">
        <f t="shared" si="5"/>
        <v>0</v>
      </c>
      <c r="L76" s="176"/>
      <c r="M76" s="200"/>
      <c r="N76" s="201"/>
      <c r="O76" s="201"/>
      <c r="P76" s="203"/>
    </row>
    <row r="77" spans="1:16" x14ac:dyDescent="0.35">
      <c r="A77" s="176">
        <v>2018</v>
      </c>
      <c r="B77" s="195" t="s">
        <v>120</v>
      </c>
      <c r="C77" s="177">
        <v>11</v>
      </c>
      <c r="D77" s="183"/>
      <c r="E77" s="184">
        <f t="shared" si="6"/>
        <v>0</v>
      </c>
      <c r="F77" s="185">
        <f t="shared" si="7"/>
        <v>0</v>
      </c>
      <c r="G77" s="183"/>
      <c r="H77" s="191">
        <f t="shared" si="8"/>
        <v>0</v>
      </c>
      <c r="I77" s="192">
        <f t="shared" si="9"/>
        <v>0</v>
      </c>
      <c r="J77" s="222">
        <f t="shared" si="4"/>
        <v>0</v>
      </c>
      <c r="K77" s="223">
        <f t="shared" si="5"/>
        <v>0</v>
      </c>
      <c r="L77" s="176"/>
      <c r="M77" s="200"/>
      <c r="N77" s="201"/>
      <c r="O77" s="201"/>
      <c r="P77" s="203"/>
    </row>
    <row r="78" spans="1:16" x14ac:dyDescent="0.35">
      <c r="A78" s="176">
        <v>2018</v>
      </c>
      <c r="B78" s="195" t="s">
        <v>120</v>
      </c>
      <c r="C78" s="177">
        <v>12</v>
      </c>
      <c r="D78" s="183"/>
      <c r="E78" s="184">
        <f t="shared" si="6"/>
        <v>0</v>
      </c>
      <c r="F78" s="185">
        <f t="shared" si="7"/>
        <v>0</v>
      </c>
      <c r="G78" s="183"/>
      <c r="H78" s="191">
        <f t="shared" si="8"/>
        <v>0</v>
      </c>
      <c r="I78" s="192">
        <f t="shared" si="9"/>
        <v>0</v>
      </c>
      <c r="J78" s="222">
        <f t="shared" si="4"/>
        <v>0</v>
      </c>
      <c r="K78" s="223">
        <f t="shared" si="5"/>
        <v>0</v>
      </c>
      <c r="L78" s="176"/>
      <c r="M78" s="200"/>
      <c r="N78" s="201"/>
      <c r="O78" s="201"/>
      <c r="P78" s="203"/>
    </row>
    <row r="79" spans="1:16" x14ac:dyDescent="0.35">
      <c r="A79" s="176">
        <v>2018</v>
      </c>
      <c r="B79" s="195" t="s">
        <v>120</v>
      </c>
      <c r="C79" s="177">
        <v>13</v>
      </c>
      <c r="D79" s="183"/>
      <c r="E79" s="184">
        <f t="shared" si="6"/>
        <v>0</v>
      </c>
      <c r="F79" s="185">
        <f t="shared" si="7"/>
        <v>0</v>
      </c>
      <c r="G79" s="183"/>
      <c r="H79" s="191">
        <f t="shared" si="8"/>
        <v>0</v>
      </c>
      <c r="I79" s="192">
        <f t="shared" si="9"/>
        <v>0</v>
      </c>
      <c r="J79" s="222">
        <f t="shared" si="4"/>
        <v>0</v>
      </c>
      <c r="K79" s="223">
        <f t="shared" si="5"/>
        <v>0</v>
      </c>
      <c r="L79" s="176"/>
      <c r="M79" s="200"/>
      <c r="N79" s="201"/>
      <c r="O79" s="201"/>
      <c r="P79" s="203"/>
    </row>
    <row r="80" spans="1:16" x14ac:dyDescent="0.35">
      <c r="A80" s="176">
        <v>2018</v>
      </c>
      <c r="B80" s="195" t="s">
        <v>120</v>
      </c>
      <c r="C80" s="177">
        <v>14</v>
      </c>
      <c r="D80" s="183"/>
      <c r="E80" s="184">
        <f t="shared" si="6"/>
        <v>0</v>
      </c>
      <c r="F80" s="185">
        <f t="shared" si="7"/>
        <v>0</v>
      </c>
      <c r="G80" s="183"/>
      <c r="H80" s="191">
        <f t="shared" si="8"/>
        <v>0</v>
      </c>
      <c r="I80" s="192">
        <f t="shared" si="9"/>
        <v>0</v>
      </c>
      <c r="J80" s="222">
        <f t="shared" si="4"/>
        <v>0</v>
      </c>
      <c r="K80" s="223">
        <f t="shared" si="5"/>
        <v>0</v>
      </c>
      <c r="L80" s="176"/>
      <c r="M80" s="200"/>
      <c r="N80" s="201"/>
      <c r="O80" s="201"/>
      <c r="P80" s="203"/>
    </row>
    <row r="81" spans="1:16" x14ac:dyDescent="0.35">
      <c r="A81" s="176">
        <v>2018</v>
      </c>
      <c r="B81" s="195" t="s">
        <v>120</v>
      </c>
      <c r="C81" s="177">
        <v>15</v>
      </c>
      <c r="D81" s="183"/>
      <c r="E81" s="184">
        <f t="shared" si="6"/>
        <v>0</v>
      </c>
      <c r="F81" s="185">
        <f t="shared" si="7"/>
        <v>0</v>
      </c>
      <c r="G81" s="183"/>
      <c r="H81" s="191">
        <f t="shared" si="8"/>
        <v>0</v>
      </c>
      <c r="I81" s="192">
        <f t="shared" si="9"/>
        <v>0</v>
      </c>
      <c r="J81" s="222">
        <f t="shared" si="4"/>
        <v>0</v>
      </c>
      <c r="K81" s="223">
        <f t="shared" si="5"/>
        <v>0</v>
      </c>
      <c r="L81" s="176"/>
      <c r="M81" s="200"/>
      <c r="N81" s="201"/>
      <c r="O81" s="201"/>
      <c r="P81" s="203"/>
    </row>
    <row r="82" spans="1:16" x14ac:dyDescent="0.35">
      <c r="A82" s="176">
        <v>2018</v>
      </c>
      <c r="B82" s="195" t="s">
        <v>120</v>
      </c>
      <c r="C82" s="177">
        <v>16</v>
      </c>
      <c r="D82" s="183"/>
      <c r="E82" s="184">
        <f t="shared" si="6"/>
        <v>0</v>
      </c>
      <c r="F82" s="185">
        <f t="shared" si="7"/>
        <v>0</v>
      </c>
      <c r="G82" s="183"/>
      <c r="H82" s="191">
        <f t="shared" si="8"/>
        <v>0</v>
      </c>
      <c r="I82" s="192">
        <f t="shared" si="9"/>
        <v>0</v>
      </c>
      <c r="J82" s="222">
        <f t="shared" si="4"/>
        <v>0</v>
      </c>
      <c r="K82" s="223">
        <f t="shared" si="5"/>
        <v>0</v>
      </c>
      <c r="L82" s="176"/>
      <c r="M82" s="200"/>
      <c r="N82" s="201"/>
      <c r="O82" s="201"/>
      <c r="P82" s="203"/>
    </row>
    <row r="83" spans="1:16" x14ac:dyDescent="0.35">
      <c r="A83" s="176">
        <v>2018</v>
      </c>
      <c r="B83" s="195" t="s">
        <v>120</v>
      </c>
      <c r="C83" s="177">
        <v>17</v>
      </c>
      <c r="D83" s="183"/>
      <c r="E83" s="184">
        <f t="shared" si="6"/>
        <v>0</v>
      </c>
      <c r="F83" s="185">
        <f t="shared" si="7"/>
        <v>0</v>
      </c>
      <c r="G83" s="183"/>
      <c r="H83" s="191">
        <f t="shared" si="8"/>
        <v>0</v>
      </c>
      <c r="I83" s="192">
        <f t="shared" si="9"/>
        <v>0</v>
      </c>
      <c r="J83" s="222">
        <f t="shared" si="4"/>
        <v>0</v>
      </c>
      <c r="K83" s="223">
        <f t="shared" si="5"/>
        <v>0</v>
      </c>
      <c r="L83" s="176"/>
      <c r="M83" s="200"/>
      <c r="N83" s="201"/>
      <c r="O83" s="201"/>
      <c r="P83" s="203"/>
    </row>
    <row r="84" spans="1:16" x14ac:dyDescent="0.35">
      <c r="A84" s="176">
        <v>2018</v>
      </c>
      <c r="B84" s="195" t="s">
        <v>120</v>
      </c>
      <c r="C84" s="177">
        <v>18</v>
      </c>
      <c r="D84" s="183"/>
      <c r="E84" s="184">
        <f t="shared" si="6"/>
        <v>0</v>
      </c>
      <c r="F84" s="185">
        <f t="shared" si="7"/>
        <v>0</v>
      </c>
      <c r="G84" s="183"/>
      <c r="H84" s="191">
        <f t="shared" si="8"/>
        <v>0</v>
      </c>
      <c r="I84" s="192">
        <f t="shared" si="9"/>
        <v>0</v>
      </c>
      <c r="J84" s="222">
        <f t="shared" si="4"/>
        <v>0</v>
      </c>
      <c r="K84" s="223">
        <f t="shared" si="5"/>
        <v>0</v>
      </c>
      <c r="L84" s="176"/>
      <c r="M84" s="200"/>
      <c r="N84" s="201"/>
      <c r="O84" s="201"/>
      <c r="P84" s="203"/>
    </row>
    <row r="85" spans="1:16" x14ac:dyDescent="0.35">
      <c r="A85" s="176">
        <v>2018</v>
      </c>
      <c r="B85" s="195" t="s">
        <v>120</v>
      </c>
      <c r="C85" s="177">
        <v>19</v>
      </c>
      <c r="D85" s="183"/>
      <c r="E85" s="184">
        <f t="shared" si="6"/>
        <v>0</v>
      </c>
      <c r="F85" s="185">
        <f t="shared" si="7"/>
        <v>0</v>
      </c>
      <c r="G85" s="183"/>
      <c r="H85" s="191">
        <f t="shared" si="8"/>
        <v>0</v>
      </c>
      <c r="I85" s="192">
        <f t="shared" si="9"/>
        <v>0</v>
      </c>
      <c r="J85" s="222">
        <f t="shared" si="4"/>
        <v>0</v>
      </c>
      <c r="K85" s="223">
        <f t="shared" si="5"/>
        <v>0</v>
      </c>
      <c r="L85" s="176"/>
      <c r="M85" s="200"/>
      <c r="N85" s="201"/>
      <c r="O85" s="201"/>
      <c r="P85" s="203"/>
    </row>
    <row r="86" spans="1:16" x14ac:dyDescent="0.35">
      <c r="A86" s="176">
        <v>2018</v>
      </c>
      <c r="B86" s="195" t="s">
        <v>120</v>
      </c>
      <c r="C86" s="177">
        <v>20</v>
      </c>
      <c r="D86" s="183"/>
      <c r="E86" s="184">
        <f t="shared" si="6"/>
        <v>0</v>
      </c>
      <c r="F86" s="185">
        <f t="shared" si="7"/>
        <v>0</v>
      </c>
      <c r="G86" s="183"/>
      <c r="H86" s="191">
        <f t="shared" si="8"/>
        <v>0</v>
      </c>
      <c r="I86" s="192">
        <f t="shared" si="9"/>
        <v>0</v>
      </c>
      <c r="J86" s="222">
        <f t="shared" si="4"/>
        <v>0</v>
      </c>
      <c r="K86" s="223">
        <f t="shared" si="5"/>
        <v>0</v>
      </c>
      <c r="L86" s="176"/>
      <c r="M86" s="200"/>
      <c r="N86" s="201"/>
      <c r="O86" s="201"/>
      <c r="P86" s="203"/>
    </row>
    <row r="87" spans="1:16" x14ac:dyDescent="0.35">
      <c r="A87" s="176">
        <v>2018</v>
      </c>
      <c r="B87" s="195" t="s">
        <v>120</v>
      </c>
      <c r="C87" s="177">
        <v>21</v>
      </c>
      <c r="D87" s="183"/>
      <c r="E87" s="184">
        <f t="shared" si="6"/>
        <v>0</v>
      </c>
      <c r="F87" s="185">
        <f t="shared" si="7"/>
        <v>0</v>
      </c>
      <c r="G87" s="183"/>
      <c r="H87" s="191">
        <f t="shared" si="8"/>
        <v>0</v>
      </c>
      <c r="I87" s="192">
        <f t="shared" si="9"/>
        <v>0</v>
      </c>
      <c r="J87" s="222">
        <f t="shared" si="4"/>
        <v>0</v>
      </c>
      <c r="K87" s="223">
        <f t="shared" si="5"/>
        <v>0</v>
      </c>
      <c r="L87" s="176"/>
      <c r="M87" s="200"/>
      <c r="N87" s="201"/>
      <c r="O87" s="201"/>
      <c r="P87" s="203"/>
    </row>
    <row r="88" spans="1:16" x14ac:dyDescent="0.35">
      <c r="A88" s="176">
        <v>2018</v>
      </c>
      <c r="B88" s="195" t="s">
        <v>120</v>
      </c>
      <c r="C88" s="177">
        <v>22</v>
      </c>
      <c r="D88" s="183"/>
      <c r="E88" s="184">
        <f t="shared" si="6"/>
        <v>0</v>
      </c>
      <c r="F88" s="185">
        <f t="shared" si="7"/>
        <v>0</v>
      </c>
      <c r="G88" s="183"/>
      <c r="H88" s="191">
        <f t="shared" si="8"/>
        <v>0</v>
      </c>
      <c r="I88" s="192">
        <f t="shared" si="9"/>
        <v>0</v>
      </c>
      <c r="J88" s="222">
        <f t="shared" si="4"/>
        <v>0</v>
      </c>
      <c r="K88" s="223">
        <f t="shared" si="5"/>
        <v>0</v>
      </c>
      <c r="L88" s="176"/>
      <c r="M88" s="200"/>
      <c r="N88" s="201"/>
      <c r="O88" s="201"/>
      <c r="P88" s="203"/>
    </row>
    <row r="89" spans="1:16" x14ac:dyDescent="0.35">
      <c r="A89" s="176">
        <v>2018</v>
      </c>
      <c r="B89" s="195" t="s">
        <v>120</v>
      </c>
      <c r="C89" s="177">
        <v>23</v>
      </c>
      <c r="D89" s="183"/>
      <c r="E89" s="184">
        <f t="shared" si="6"/>
        <v>0</v>
      </c>
      <c r="F89" s="185">
        <f t="shared" si="7"/>
        <v>0</v>
      </c>
      <c r="G89" s="183"/>
      <c r="H89" s="191">
        <f t="shared" si="8"/>
        <v>0</v>
      </c>
      <c r="I89" s="192">
        <f t="shared" si="9"/>
        <v>0</v>
      </c>
      <c r="J89" s="222">
        <f t="shared" si="4"/>
        <v>0</v>
      </c>
      <c r="K89" s="223">
        <f t="shared" si="5"/>
        <v>0</v>
      </c>
      <c r="L89" s="176"/>
      <c r="M89" s="200"/>
      <c r="N89" s="201"/>
      <c r="O89" s="201"/>
      <c r="P89" s="203"/>
    </row>
    <row r="90" spans="1:16" x14ac:dyDescent="0.35">
      <c r="A90" s="176">
        <v>2018</v>
      </c>
      <c r="B90" s="195" t="s">
        <v>120</v>
      </c>
      <c r="C90" s="177">
        <v>24</v>
      </c>
      <c r="D90" s="183"/>
      <c r="E90" s="184">
        <f t="shared" si="6"/>
        <v>0</v>
      </c>
      <c r="F90" s="185">
        <f t="shared" si="7"/>
        <v>0</v>
      </c>
      <c r="G90" s="183"/>
      <c r="H90" s="191">
        <f t="shared" si="8"/>
        <v>0</v>
      </c>
      <c r="I90" s="192">
        <f t="shared" si="9"/>
        <v>0</v>
      </c>
      <c r="J90" s="222">
        <f t="shared" si="4"/>
        <v>0</v>
      </c>
      <c r="K90" s="223">
        <f t="shared" si="5"/>
        <v>0</v>
      </c>
      <c r="L90" s="176"/>
      <c r="M90" s="200"/>
      <c r="N90" s="201"/>
      <c r="O90" s="201"/>
      <c r="P90" s="203"/>
    </row>
    <row r="91" spans="1:16" x14ac:dyDescent="0.35">
      <c r="A91" s="176">
        <v>2018</v>
      </c>
      <c r="B91" s="195" t="s">
        <v>120</v>
      </c>
      <c r="C91" s="177">
        <v>25</v>
      </c>
      <c r="D91" s="183"/>
      <c r="E91" s="184">
        <f t="shared" si="6"/>
        <v>0</v>
      </c>
      <c r="F91" s="185">
        <f t="shared" si="7"/>
        <v>0</v>
      </c>
      <c r="G91" s="183"/>
      <c r="H91" s="191">
        <f t="shared" si="8"/>
        <v>0</v>
      </c>
      <c r="I91" s="192">
        <f t="shared" si="9"/>
        <v>0</v>
      </c>
      <c r="J91" s="222">
        <f t="shared" si="4"/>
        <v>0</v>
      </c>
      <c r="K91" s="223">
        <f t="shared" si="5"/>
        <v>0</v>
      </c>
      <c r="L91" s="176"/>
      <c r="M91" s="200"/>
      <c r="N91" s="201"/>
      <c r="O91" s="201"/>
      <c r="P91" s="203"/>
    </row>
    <row r="92" spans="1:16" x14ac:dyDescent="0.35">
      <c r="A92" s="176">
        <v>2018</v>
      </c>
      <c r="B92" s="195" t="s">
        <v>120</v>
      </c>
      <c r="C92" s="177">
        <v>26</v>
      </c>
      <c r="D92" s="183"/>
      <c r="E92" s="184">
        <f t="shared" si="6"/>
        <v>0</v>
      </c>
      <c r="F92" s="185">
        <f t="shared" si="7"/>
        <v>0</v>
      </c>
      <c r="G92" s="183"/>
      <c r="H92" s="191">
        <f t="shared" si="8"/>
        <v>0</v>
      </c>
      <c r="I92" s="192">
        <f t="shared" si="9"/>
        <v>0</v>
      </c>
      <c r="J92" s="222">
        <f t="shared" si="4"/>
        <v>0</v>
      </c>
      <c r="K92" s="223">
        <f t="shared" si="5"/>
        <v>0</v>
      </c>
      <c r="L92" s="176"/>
      <c r="M92" s="200"/>
      <c r="N92" s="201"/>
      <c r="O92" s="201"/>
      <c r="P92" s="203"/>
    </row>
    <row r="93" spans="1:16" x14ac:dyDescent="0.35">
      <c r="A93" s="176">
        <v>2018</v>
      </c>
      <c r="B93" s="195" t="s">
        <v>120</v>
      </c>
      <c r="C93" s="177">
        <v>27</v>
      </c>
      <c r="D93" s="183"/>
      <c r="E93" s="184">
        <f t="shared" si="6"/>
        <v>0</v>
      </c>
      <c r="F93" s="185">
        <f t="shared" si="7"/>
        <v>0</v>
      </c>
      <c r="G93" s="183"/>
      <c r="H93" s="191">
        <f t="shared" si="8"/>
        <v>0</v>
      </c>
      <c r="I93" s="192">
        <f t="shared" si="9"/>
        <v>0</v>
      </c>
      <c r="J93" s="222">
        <f t="shared" si="4"/>
        <v>0</v>
      </c>
      <c r="K93" s="223">
        <f t="shared" si="5"/>
        <v>0</v>
      </c>
      <c r="L93" s="176"/>
      <c r="M93" s="200"/>
      <c r="N93" s="201"/>
      <c r="O93" s="201"/>
      <c r="P93" s="203"/>
    </row>
    <row r="94" spans="1:16" x14ac:dyDescent="0.35">
      <c r="A94" s="176">
        <v>2018</v>
      </c>
      <c r="B94" s="195" t="s">
        <v>120</v>
      </c>
      <c r="C94" s="177">
        <v>28</v>
      </c>
      <c r="D94" s="183"/>
      <c r="E94" s="184">
        <f t="shared" si="6"/>
        <v>0</v>
      </c>
      <c r="F94" s="185">
        <f t="shared" si="7"/>
        <v>0</v>
      </c>
      <c r="G94" s="183"/>
      <c r="H94" s="191">
        <f t="shared" si="8"/>
        <v>0</v>
      </c>
      <c r="I94" s="192">
        <f t="shared" si="9"/>
        <v>0</v>
      </c>
      <c r="J94" s="222">
        <f t="shared" si="4"/>
        <v>0</v>
      </c>
      <c r="K94" s="223">
        <f t="shared" si="5"/>
        <v>0</v>
      </c>
      <c r="L94" s="176"/>
      <c r="M94" s="200"/>
      <c r="N94" s="201"/>
      <c r="O94" s="201"/>
      <c r="P94" s="203"/>
    </row>
    <row r="95" spans="1:16" x14ac:dyDescent="0.35">
      <c r="A95" s="176">
        <v>2018</v>
      </c>
      <c r="B95" s="195" t="s">
        <v>120</v>
      </c>
      <c r="C95" s="177">
        <v>29</v>
      </c>
      <c r="D95" s="183"/>
      <c r="E95" s="184">
        <f t="shared" si="6"/>
        <v>0</v>
      </c>
      <c r="F95" s="185">
        <f t="shared" si="7"/>
        <v>0</v>
      </c>
      <c r="G95" s="183"/>
      <c r="H95" s="191">
        <f t="shared" si="8"/>
        <v>0</v>
      </c>
      <c r="I95" s="192">
        <f t="shared" si="9"/>
        <v>0</v>
      </c>
      <c r="J95" s="222">
        <f t="shared" si="4"/>
        <v>0</v>
      </c>
      <c r="K95" s="223">
        <f t="shared" si="5"/>
        <v>0</v>
      </c>
      <c r="L95" s="176"/>
      <c r="M95" s="200"/>
      <c r="N95" s="201"/>
      <c r="O95" s="201"/>
      <c r="P95" s="203"/>
    </row>
    <row r="96" spans="1:16" x14ac:dyDescent="0.35">
      <c r="A96" s="176">
        <v>2018</v>
      </c>
      <c r="B96" s="195" t="s">
        <v>120</v>
      </c>
      <c r="C96" s="177">
        <v>30</v>
      </c>
      <c r="D96" s="183"/>
      <c r="E96" s="184">
        <f t="shared" si="6"/>
        <v>0</v>
      </c>
      <c r="F96" s="185">
        <f t="shared" si="7"/>
        <v>0</v>
      </c>
      <c r="G96" s="183"/>
      <c r="H96" s="191">
        <f t="shared" si="8"/>
        <v>0</v>
      </c>
      <c r="I96" s="192">
        <f t="shared" si="9"/>
        <v>0</v>
      </c>
      <c r="J96" s="222">
        <f t="shared" si="4"/>
        <v>0</v>
      </c>
      <c r="K96" s="223">
        <f t="shared" si="5"/>
        <v>0</v>
      </c>
      <c r="L96" s="176"/>
      <c r="M96" s="200"/>
      <c r="N96" s="201"/>
      <c r="O96" s="201"/>
      <c r="P96" s="203"/>
    </row>
    <row r="97" spans="1:16" x14ac:dyDescent="0.35">
      <c r="A97" s="176">
        <v>2018</v>
      </c>
      <c r="B97" s="195" t="s">
        <v>120</v>
      </c>
      <c r="C97" s="177">
        <v>31</v>
      </c>
      <c r="D97" s="183"/>
      <c r="E97" s="184">
        <f t="shared" si="6"/>
        <v>0</v>
      </c>
      <c r="F97" s="185">
        <f t="shared" si="7"/>
        <v>0</v>
      </c>
      <c r="G97" s="183"/>
      <c r="H97" s="191">
        <f t="shared" si="8"/>
        <v>0</v>
      </c>
      <c r="I97" s="192">
        <f t="shared" si="9"/>
        <v>0</v>
      </c>
      <c r="J97" s="222">
        <f t="shared" si="4"/>
        <v>0</v>
      </c>
      <c r="K97" s="223">
        <f t="shared" si="5"/>
        <v>0</v>
      </c>
      <c r="L97" s="176"/>
      <c r="M97" s="200"/>
      <c r="N97" s="201"/>
      <c r="O97" s="201"/>
      <c r="P97" s="203"/>
    </row>
    <row r="98" spans="1:16" x14ac:dyDescent="0.35">
      <c r="A98" s="176">
        <v>2018</v>
      </c>
      <c r="B98" s="289" t="s">
        <v>121</v>
      </c>
      <c r="C98" s="177">
        <v>1</v>
      </c>
      <c r="D98" s="183"/>
      <c r="E98" s="184">
        <f t="shared" si="6"/>
        <v>0</v>
      </c>
      <c r="F98" s="185">
        <f t="shared" si="7"/>
        <v>0</v>
      </c>
      <c r="G98" s="183"/>
      <c r="H98" s="191">
        <f t="shared" si="8"/>
        <v>0</v>
      </c>
      <c r="I98" s="192">
        <f t="shared" si="9"/>
        <v>0</v>
      </c>
      <c r="J98" s="222">
        <f t="shared" si="4"/>
        <v>0</v>
      </c>
      <c r="K98" s="223">
        <f t="shared" si="5"/>
        <v>0</v>
      </c>
      <c r="L98" s="176"/>
      <c r="M98" s="200"/>
      <c r="N98" s="201"/>
      <c r="O98" s="201"/>
      <c r="P98" s="203"/>
    </row>
    <row r="99" spans="1:16" ht="15" thickBot="1" x14ac:dyDescent="0.4">
      <c r="A99" s="178">
        <v>2018</v>
      </c>
      <c r="B99" s="290" t="s">
        <v>121</v>
      </c>
      <c r="C99" s="179">
        <v>1</v>
      </c>
      <c r="D99" s="186"/>
      <c r="E99" s="187">
        <f t="shared" si="6"/>
        <v>0</v>
      </c>
      <c r="F99" s="188">
        <f t="shared" si="7"/>
        <v>0</v>
      </c>
      <c r="G99" s="186"/>
      <c r="H99" s="193">
        <f t="shared" si="8"/>
        <v>0</v>
      </c>
      <c r="I99" s="194">
        <f t="shared" si="9"/>
        <v>0</v>
      </c>
      <c r="J99" s="224">
        <f t="shared" si="4"/>
        <v>0</v>
      </c>
      <c r="K99" s="225">
        <f t="shared" si="5"/>
        <v>0</v>
      </c>
      <c r="L99" s="178"/>
      <c r="M99" s="204"/>
      <c r="N99" s="205"/>
      <c r="O99" s="205"/>
      <c r="P99" s="206"/>
    </row>
    <row r="100" spans="1:16" x14ac:dyDescent="0.35">
      <c r="J100" s="172"/>
      <c r="K100" s="172"/>
      <c r="L100" s="172"/>
    </row>
  </sheetData>
  <mergeCells count="23">
    <mergeCell ref="M22:O22"/>
    <mergeCell ref="A28:F28"/>
    <mergeCell ref="A2:I2"/>
    <mergeCell ref="A9:O9"/>
    <mergeCell ref="A11:O11"/>
    <mergeCell ref="A20:O20"/>
    <mergeCell ref="A21:O21"/>
    <mergeCell ref="N34:P34"/>
    <mergeCell ref="M23:M24"/>
    <mergeCell ref="N23:N24"/>
    <mergeCell ref="O23:O24"/>
    <mergeCell ref="A24:D24"/>
    <mergeCell ref="A33:C34"/>
    <mergeCell ref="D33:E34"/>
    <mergeCell ref="F33:F34"/>
    <mergeCell ref="G33:H34"/>
    <mergeCell ref="I33:I34"/>
    <mergeCell ref="J33:K34"/>
    <mergeCell ref="L33:P33"/>
    <mergeCell ref="A25:B25"/>
    <mergeCell ref="A26:B26"/>
    <mergeCell ref="C25:D25"/>
    <mergeCell ref="C26:D2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5"/>
  <sheetViews>
    <sheetView zoomScaleNormal="100" workbookViewId="0">
      <selection activeCell="I23" sqref="I23"/>
    </sheetView>
  </sheetViews>
  <sheetFormatPr defaultColWidth="8.81640625" defaultRowHeight="14.5" x14ac:dyDescent="0.35"/>
  <cols>
    <col min="1" max="1" width="7" style="89" customWidth="1"/>
    <col min="2" max="2" width="9.81640625" style="89" customWidth="1"/>
    <col min="3" max="3" width="5.1796875" style="100" customWidth="1"/>
    <col min="4" max="4" width="10.26953125" style="89" customWidth="1"/>
    <col min="5" max="5" width="8.81640625" style="89"/>
    <col min="6" max="6" width="6.453125" style="89" customWidth="1"/>
    <col min="7" max="7" width="13.26953125" style="89" customWidth="1"/>
    <col min="8" max="8" width="11" style="89" bestFit="1" customWidth="1"/>
    <col min="9" max="9" width="10.81640625" style="89" customWidth="1"/>
    <col min="10" max="10" width="13" style="89" customWidth="1"/>
    <col min="11" max="11" width="4.7265625" style="89" customWidth="1"/>
    <col min="12" max="14" width="8.81640625" style="89"/>
    <col min="15" max="15" width="5.54296875" style="89" customWidth="1"/>
    <col min="16" max="16" width="2.26953125" style="89" customWidth="1"/>
    <col min="17" max="17" width="1.81640625" style="89" customWidth="1"/>
    <col min="18" max="16384" width="8.81640625" style="89"/>
  </cols>
  <sheetData>
    <row r="1" spans="1:21" ht="49.9" customHeight="1" x14ac:dyDescent="0.35">
      <c r="A1" s="85"/>
      <c r="B1" s="86"/>
      <c r="C1" s="87"/>
      <c r="D1" s="85" t="s">
        <v>124</v>
      </c>
      <c r="E1" s="86"/>
      <c r="F1" s="86"/>
      <c r="G1" s="86"/>
      <c r="H1" s="86"/>
      <c r="I1" s="86"/>
      <c r="J1" s="88"/>
      <c r="K1" s="88"/>
      <c r="L1" s="88"/>
      <c r="M1" s="88"/>
      <c r="N1" s="88"/>
      <c r="O1" s="88"/>
    </row>
    <row r="2" spans="1:21" ht="43.15" customHeight="1" x14ac:dyDescent="0.35">
      <c r="A2" s="470" t="s">
        <v>125</v>
      </c>
      <c r="B2" s="470"/>
      <c r="C2" s="470"/>
      <c r="D2" s="470"/>
      <c r="E2" s="470"/>
      <c r="F2" s="470"/>
      <c r="G2" s="470"/>
      <c r="H2" s="470"/>
      <c r="I2" s="470"/>
      <c r="J2" s="155"/>
      <c r="K2" s="155"/>
      <c r="L2" s="155"/>
      <c r="M2" s="155"/>
      <c r="N2" s="91"/>
      <c r="O2" s="91"/>
    </row>
    <row r="3" spans="1:21" x14ac:dyDescent="0.35">
      <c r="A3" s="155"/>
      <c r="B3" s="155"/>
      <c r="C3" s="92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93"/>
      <c r="O3" s="93"/>
    </row>
    <row r="4" spans="1:21" x14ac:dyDescent="0.35">
      <c r="A4" s="94" t="s">
        <v>126</v>
      </c>
      <c r="B4" s="95"/>
      <c r="C4" s="96"/>
      <c r="D4" s="95"/>
      <c r="E4" s="95"/>
      <c r="F4" s="95"/>
      <c r="G4" s="95"/>
      <c r="H4" s="95"/>
      <c r="I4" s="95"/>
      <c r="J4" s="95"/>
      <c r="K4" s="95"/>
      <c r="L4" s="95"/>
      <c r="M4" s="95"/>
      <c r="N4" s="97"/>
      <c r="O4" s="97"/>
    </row>
    <row r="5" spans="1:21" x14ac:dyDescent="0.35">
      <c r="A5" s="98"/>
      <c r="B5" s="95"/>
      <c r="C5" s="96"/>
      <c r="D5" s="95"/>
      <c r="E5" s="95"/>
      <c r="F5" s="95"/>
      <c r="G5" s="95"/>
      <c r="H5" s="95"/>
      <c r="I5" s="95"/>
      <c r="J5" s="95"/>
      <c r="K5" s="95"/>
      <c r="L5" s="95"/>
      <c r="M5" s="95"/>
      <c r="N5" s="97"/>
      <c r="O5" s="97"/>
    </row>
    <row r="6" spans="1:21" x14ac:dyDescent="0.35">
      <c r="A6" s="519" t="s">
        <v>216</v>
      </c>
      <c r="B6" s="519"/>
      <c r="C6" s="519"/>
      <c r="D6" s="519"/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156"/>
    </row>
    <row r="7" spans="1:21" ht="14.5" customHeight="1" x14ac:dyDescent="0.35">
      <c r="A7" s="519" t="s">
        <v>127</v>
      </c>
      <c r="B7" s="519"/>
      <c r="C7" s="519"/>
      <c r="D7" s="519"/>
      <c r="E7" s="519"/>
      <c r="F7" s="519"/>
      <c r="G7" s="519"/>
      <c r="H7" s="519"/>
      <c r="I7" s="519"/>
      <c r="J7" s="519"/>
      <c r="K7" s="519"/>
      <c r="L7" s="519"/>
      <c r="M7" s="519"/>
      <c r="N7" s="519"/>
      <c r="O7" s="156"/>
    </row>
    <row r="8" spans="1:21" ht="14.5" customHeight="1" x14ac:dyDescent="0.35">
      <c r="A8" s="519" t="s">
        <v>128</v>
      </c>
      <c r="B8" s="519"/>
      <c r="C8" s="519"/>
      <c r="D8" s="519"/>
      <c r="E8" s="519"/>
      <c r="F8" s="519"/>
      <c r="G8" s="519"/>
      <c r="H8" s="519"/>
      <c r="I8" s="519"/>
      <c r="J8" s="156"/>
      <c r="K8" s="156"/>
      <c r="L8" s="156"/>
      <c r="M8" s="156"/>
      <c r="N8" s="156"/>
      <c r="O8" s="156"/>
    </row>
    <row r="9" spans="1:21" ht="14.5" customHeight="1" x14ac:dyDescent="0.35">
      <c r="A9" s="519" t="s">
        <v>141</v>
      </c>
      <c r="B9" s="519"/>
      <c r="C9" s="519"/>
      <c r="D9" s="519"/>
      <c r="E9" s="519"/>
      <c r="F9" s="519"/>
      <c r="G9" s="519"/>
      <c r="H9" s="519"/>
      <c r="I9" s="519"/>
      <c r="J9" s="156"/>
      <c r="K9" s="156"/>
      <c r="L9" s="156"/>
      <c r="M9" s="156"/>
      <c r="N9" s="156"/>
      <c r="O9" s="156"/>
    </row>
    <row r="10" spans="1:21" ht="14.5" customHeight="1" x14ac:dyDescent="0.35">
      <c r="A10" s="156"/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1:21" ht="14.5" customHeight="1" thickBot="1" x14ac:dyDescent="0.4">
      <c r="A11" s="519"/>
      <c r="B11" s="519"/>
      <c r="C11" s="519"/>
      <c r="D11" s="519"/>
      <c r="E11" s="519"/>
      <c r="F11" s="519"/>
      <c r="G11" s="519"/>
      <c r="H11" s="519"/>
      <c r="I11" s="519"/>
      <c r="J11" s="519"/>
      <c r="K11" s="519"/>
      <c r="L11" s="519"/>
      <c r="M11" s="519"/>
      <c r="N11" s="519"/>
      <c r="O11" s="156"/>
    </row>
    <row r="12" spans="1:21" ht="36.5" thickTop="1" x14ac:dyDescent="0.35">
      <c r="A12" s="462" t="s">
        <v>129</v>
      </c>
      <c r="B12" s="463"/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149"/>
      <c r="P12" s="149"/>
      <c r="Q12" s="150"/>
    </row>
    <row r="13" spans="1:21" ht="22.5" customHeight="1" thickBot="1" x14ac:dyDescent="0.4">
      <c r="A13" s="77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235"/>
    </row>
    <row r="14" spans="1:21" ht="19.5" customHeight="1" thickBot="1" x14ac:dyDescent="0.4">
      <c r="A14" s="525" t="s">
        <v>130</v>
      </c>
      <c r="B14" s="526"/>
      <c r="C14" s="526"/>
      <c r="D14" s="526"/>
      <c r="E14" s="526"/>
      <c r="F14" s="527"/>
      <c r="G14" s="531" t="s">
        <v>135</v>
      </c>
      <c r="H14" s="526"/>
      <c r="I14" s="526"/>
      <c r="J14" s="527"/>
      <c r="K14" s="226"/>
      <c r="L14" s="513" t="s">
        <v>102</v>
      </c>
      <c r="M14" s="514"/>
      <c r="N14" s="514"/>
      <c r="O14" s="515"/>
      <c r="P14" s="257"/>
      <c r="Q14" s="258"/>
      <c r="S14" s="280"/>
    </row>
    <row r="15" spans="1:21" ht="75.75" customHeight="1" x14ac:dyDescent="0.35">
      <c r="A15" s="528"/>
      <c r="B15" s="529"/>
      <c r="C15" s="529"/>
      <c r="D15" s="529"/>
      <c r="E15" s="529"/>
      <c r="F15" s="530"/>
      <c r="G15" s="277" t="s">
        <v>131</v>
      </c>
      <c r="H15" s="229" t="s">
        <v>132</v>
      </c>
      <c r="I15" s="229" t="s">
        <v>133</v>
      </c>
      <c r="J15" s="255" t="s">
        <v>134</v>
      </c>
      <c r="K15" s="226"/>
      <c r="L15" s="261" t="s">
        <v>136</v>
      </c>
      <c r="M15" s="261" t="s">
        <v>34</v>
      </c>
      <c r="N15" s="260" t="s">
        <v>137</v>
      </c>
      <c r="O15" s="260" t="s">
        <v>138</v>
      </c>
      <c r="P15" s="78"/>
      <c r="Q15" s="235"/>
      <c r="S15" s="291" t="s">
        <v>139</v>
      </c>
    </row>
    <row r="16" spans="1:21" ht="18" customHeight="1" x14ac:dyDescent="0.35">
      <c r="A16" s="532" t="s">
        <v>142</v>
      </c>
      <c r="B16" s="533"/>
      <c r="C16" s="533"/>
      <c r="D16" s="534" t="s">
        <v>147</v>
      </c>
      <c r="E16" s="535"/>
      <c r="F16" s="536"/>
      <c r="G16" s="292" t="s">
        <v>150</v>
      </c>
      <c r="H16" s="253">
        <v>8</v>
      </c>
      <c r="I16" s="253" t="s">
        <v>34</v>
      </c>
      <c r="J16" s="256">
        <v>8.9600000000000009</v>
      </c>
      <c r="K16" s="108"/>
      <c r="L16" s="262">
        <f>SUMIF(D26:D144,D16,E26:E144)</f>
        <v>20</v>
      </c>
      <c r="M16" s="269">
        <f>H16</f>
        <v>8</v>
      </c>
      <c r="N16" s="270">
        <f>SUMIF(D26:D144,D16,F26:F145)</f>
        <v>1.6</v>
      </c>
      <c r="O16" s="270">
        <f>J16*N16</f>
        <v>14.336000000000002</v>
      </c>
      <c r="P16" s="78"/>
      <c r="Q16" s="235"/>
      <c r="S16" s="243">
        <v>2</v>
      </c>
      <c r="T16" s="247"/>
      <c r="U16" s="247"/>
    </row>
    <row r="17" spans="1:21" s="102" customFormat="1" ht="18" customHeight="1" x14ac:dyDescent="0.35">
      <c r="A17" s="537" t="s">
        <v>143</v>
      </c>
      <c r="B17" s="538"/>
      <c r="C17" s="538"/>
      <c r="D17" s="539" t="s">
        <v>146</v>
      </c>
      <c r="E17" s="540"/>
      <c r="F17" s="541"/>
      <c r="G17" s="293" t="s">
        <v>151</v>
      </c>
      <c r="H17" s="248">
        <v>6</v>
      </c>
      <c r="I17" s="248" t="s">
        <v>34</v>
      </c>
      <c r="J17" s="249">
        <v>9.57</v>
      </c>
      <c r="K17" s="152"/>
      <c r="L17" s="263">
        <f>SUMIF(D26:D145,D17,E26:E145)</f>
        <v>17</v>
      </c>
      <c r="M17" s="266">
        <f t="shared" ref="M17:M19" si="0">H17</f>
        <v>6</v>
      </c>
      <c r="N17" s="271">
        <f>SUMIF(D26:D145,D17,F26:F146)</f>
        <v>1.02</v>
      </c>
      <c r="O17" s="271">
        <f t="shared" ref="O17:O19" si="1">J17*N17</f>
        <v>9.7614000000000001</v>
      </c>
      <c r="P17" s="78"/>
      <c r="Q17" s="235"/>
      <c r="S17" s="244">
        <v>1</v>
      </c>
      <c r="T17" s="254"/>
      <c r="U17" s="254"/>
    </row>
    <row r="18" spans="1:21" ht="18" customHeight="1" x14ac:dyDescent="0.35">
      <c r="A18" s="542" t="s">
        <v>144</v>
      </c>
      <c r="B18" s="543"/>
      <c r="C18" s="543"/>
      <c r="D18" s="539" t="s">
        <v>148</v>
      </c>
      <c r="E18" s="540"/>
      <c r="F18" s="541"/>
      <c r="G18" s="278"/>
      <c r="H18" s="248">
        <v>0</v>
      </c>
      <c r="I18" s="248" t="s">
        <v>44</v>
      </c>
      <c r="J18" s="250"/>
      <c r="K18" s="152"/>
      <c r="L18" s="264">
        <f>SUMIF(D26:D146,D18,E26:E146)</f>
        <v>0</v>
      </c>
      <c r="M18" s="267">
        <f t="shared" si="0"/>
        <v>0</v>
      </c>
      <c r="N18" s="272">
        <f>SUMIF(D28:D146,D18,F28:F147)</f>
        <v>0</v>
      </c>
      <c r="O18" s="272">
        <f t="shared" si="1"/>
        <v>0</v>
      </c>
      <c r="P18" s="78"/>
      <c r="Q18" s="235"/>
      <c r="S18" s="245"/>
      <c r="T18" s="254"/>
      <c r="U18" s="254"/>
    </row>
    <row r="19" spans="1:21" ht="18" customHeight="1" thickBot="1" x14ac:dyDescent="0.4">
      <c r="A19" s="520" t="s">
        <v>145</v>
      </c>
      <c r="B19" s="521"/>
      <c r="C19" s="521"/>
      <c r="D19" s="522" t="s">
        <v>149</v>
      </c>
      <c r="E19" s="523"/>
      <c r="F19" s="524"/>
      <c r="G19" s="294" t="s">
        <v>152</v>
      </c>
      <c r="H19" s="251">
        <v>0</v>
      </c>
      <c r="I19" s="406" t="s">
        <v>228</v>
      </c>
      <c r="J19" s="252"/>
      <c r="K19" s="152"/>
      <c r="L19" s="265">
        <f>SUMIF(D26:D147,D19,E26:E147)</f>
        <v>100</v>
      </c>
      <c r="M19" s="268">
        <f t="shared" si="0"/>
        <v>0</v>
      </c>
      <c r="N19" s="273">
        <f>SUMIF(D29:D147,D19,F29:F148)</f>
        <v>0</v>
      </c>
      <c r="O19" s="273">
        <f t="shared" si="1"/>
        <v>0</v>
      </c>
      <c r="P19" s="78"/>
      <c r="Q19" s="235"/>
      <c r="S19" s="246">
        <v>20</v>
      </c>
      <c r="T19" s="254"/>
      <c r="U19" s="254"/>
    </row>
    <row r="20" spans="1:21" ht="27" customHeight="1" thickBot="1" x14ac:dyDescent="0.4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274" t="s">
        <v>36</v>
      </c>
      <c r="M20" s="259"/>
      <c r="N20" s="275" t="s">
        <v>38</v>
      </c>
      <c r="O20" s="275" t="s">
        <v>38</v>
      </c>
      <c r="P20" s="78"/>
      <c r="Q20" s="235"/>
    </row>
    <row r="21" spans="1:21" ht="15.75" customHeight="1" thickBot="1" x14ac:dyDescent="0.4">
      <c r="A21" s="153"/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276"/>
      <c r="Q21" s="236"/>
    </row>
    <row r="22" spans="1:21" ht="15" thickTop="1" x14ac:dyDescent="0.35"/>
    <row r="23" spans="1:21" ht="15.5" x14ac:dyDescent="0.35">
      <c r="A23" s="279" t="s">
        <v>140</v>
      </c>
      <c r="L23" s="104"/>
    </row>
    <row r="24" spans="1:21" ht="6" customHeight="1" x14ac:dyDescent="0.35">
      <c r="A24" s="161"/>
      <c r="L24" s="104"/>
    </row>
    <row r="25" spans="1:21" x14ac:dyDescent="0.35">
      <c r="A25" s="281" t="s">
        <v>63</v>
      </c>
      <c r="B25" s="281" t="s">
        <v>64</v>
      </c>
      <c r="C25" s="282" t="s">
        <v>65</v>
      </c>
      <c r="D25" s="281" t="s">
        <v>153</v>
      </c>
      <c r="E25" s="281" t="s">
        <v>30</v>
      </c>
      <c r="F25" s="281" t="s">
        <v>154</v>
      </c>
      <c r="G25" s="281" t="s">
        <v>155</v>
      </c>
      <c r="H25" s="281" t="s">
        <v>139</v>
      </c>
      <c r="I25" s="101"/>
      <c r="J25" s="101"/>
      <c r="K25" s="102"/>
      <c r="L25" s="106"/>
      <c r="M25" s="102"/>
      <c r="N25" s="102"/>
      <c r="O25" s="102"/>
    </row>
    <row r="26" spans="1:21" x14ac:dyDescent="0.35">
      <c r="A26" s="111">
        <v>2017</v>
      </c>
      <c r="B26" s="295" t="s">
        <v>119</v>
      </c>
      <c r="C26" s="109">
        <v>1</v>
      </c>
      <c r="D26" s="110" t="str">
        <f>$D$16</f>
        <v>automašīna 1</v>
      </c>
      <c r="E26" s="132">
        <v>20</v>
      </c>
      <c r="F26" s="113">
        <f>E26/100*$M$16</f>
        <v>1.6</v>
      </c>
      <c r="G26" s="114">
        <f>F26*$H$16</f>
        <v>12.8</v>
      </c>
      <c r="I26" s="104"/>
    </row>
    <row r="27" spans="1:21" x14ac:dyDescent="0.35">
      <c r="A27" s="115">
        <v>2017</v>
      </c>
      <c r="B27" s="116" t="s">
        <v>119</v>
      </c>
      <c r="C27" s="117">
        <v>1</v>
      </c>
      <c r="D27" s="118" t="str">
        <f>$D$17</f>
        <v>automašīna 2</v>
      </c>
      <c r="E27" s="132">
        <v>17</v>
      </c>
      <c r="F27" s="133">
        <f>E27/100*$M$17</f>
        <v>1.02</v>
      </c>
      <c r="G27" s="119">
        <f>F27*$H$17</f>
        <v>6.12</v>
      </c>
      <c r="I27" s="104"/>
    </row>
    <row r="28" spans="1:21" x14ac:dyDescent="0.35">
      <c r="A28" s="120">
        <v>2017</v>
      </c>
      <c r="B28" s="121" t="s">
        <v>119</v>
      </c>
      <c r="C28" s="122">
        <v>1</v>
      </c>
      <c r="D28" s="123" t="str">
        <f>$D$18</f>
        <v>velosipēds</v>
      </c>
      <c r="E28" s="132">
        <v>0</v>
      </c>
      <c r="F28" s="124">
        <f>E28/100*$M$18</f>
        <v>0</v>
      </c>
      <c r="G28" s="125">
        <f>-(F28*$H$18)</f>
        <v>0</v>
      </c>
      <c r="I28" s="104"/>
    </row>
    <row r="29" spans="1:21" x14ac:dyDescent="0.35">
      <c r="A29" s="126">
        <v>2017</v>
      </c>
      <c r="B29" s="127" t="s">
        <v>119</v>
      </c>
      <c r="C29" s="128">
        <v>1</v>
      </c>
      <c r="D29" s="129" t="str">
        <f>$D$19</f>
        <v>skolas autobuss</v>
      </c>
      <c r="E29" s="132">
        <v>100</v>
      </c>
      <c r="F29" s="130">
        <f>E29/100*$M$19</f>
        <v>0</v>
      </c>
      <c r="G29" s="131">
        <f>-(F29*$H$19)</f>
        <v>0</v>
      </c>
      <c r="I29" s="104"/>
    </row>
    <row r="30" spans="1:21" x14ac:dyDescent="0.35">
      <c r="A30" s="111">
        <v>2017</v>
      </c>
      <c r="B30" s="112" t="s">
        <v>119</v>
      </c>
      <c r="C30" s="109">
        <v>2</v>
      </c>
      <c r="D30" s="110" t="str">
        <f>$D$16</f>
        <v>automašīna 1</v>
      </c>
      <c r="E30" s="132">
        <v>0</v>
      </c>
      <c r="F30" s="113">
        <f>E30/100*$M$16</f>
        <v>0</v>
      </c>
      <c r="G30" s="114">
        <f>F30*$H$16</f>
        <v>0</v>
      </c>
      <c r="I30" s="104"/>
    </row>
    <row r="31" spans="1:21" x14ac:dyDescent="0.35">
      <c r="A31" s="115">
        <v>2017</v>
      </c>
      <c r="B31" s="116" t="s">
        <v>119</v>
      </c>
      <c r="C31" s="117">
        <v>2</v>
      </c>
      <c r="D31" s="118" t="str">
        <f>$D$17</f>
        <v>automašīna 2</v>
      </c>
      <c r="E31" s="132">
        <v>0</v>
      </c>
      <c r="F31" s="133">
        <f>E31/100*$M$17</f>
        <v>0</v>
      </c>
      <c r="G31" s="119">
        <f>F31*$H$17</f>
        <v>0</v>
      </c>
      <c r="I31" s="104"/>
    </row>
    <row r="32" spans="1:21" x14ac:dyDescent="0.35">
      <c r="A32" s="120">
        <v>2017</v>
      </c>
      <c r="B32" s="121" t="s">
        <v>119</v>
      </c>
      <c r="C32" s="122">
        <v>2</v>
      </c>
      <c r="D32" s="123" t="str">
        <f>$D$18</f>
        <v>velosipēds</v>
      </c>
      <c r="E32" s="132">
        <v>0</v>
      </c>
      <c r="F32" s="124">
        <f>E32/100*$M$18</f>
        <v>0</v>
      </c>
      <c r="G32" s="125">
        <f>-(F32*$H$18)</f>
        <v>0</v>
      </c>
      <c r="I32" s="104"/>
    </row>
    <row r="33" spans="1:9" x14ac:dyDescent="0.35">
      <c r="A33" s="126">
        <v>2017</v>
      </c>
      <c r="B33" s="127" t="s">
        <v>119</v>
      </c>
      <c r="C33" s="128">
        <v>2</v>
      </c>
      <c r="D33" s="129" t="str">
        <f>$D$19</f>
        <v>skolas autobuss</v>
      </c>
      <c r="E33" s="132">
        <v>0</v>
      </c>
      <c r="F33" s="130">
        <f>E33/100*$M$19</f>
        <v>0</v>
      </c>
      <c r="G33" s="131">
        <f>-(F33*$H$19)</f>
        <v>0</v>
      </c>
      <c r="I33" s="104"/>
    </row>
    <row r="34" spans="1:9" x14ac:dyDescent="0.35">
      <c r="A34" s="111">
        <v>2017</v>
      </c>
      <c r="B34" s="112" t="s">
        <v>119</v>
      </c>
      <c r="C34" s="109">
        <v>3</v>
      </c>
      <c r="D34" s="110" t="str">
        <f>$D$16</f>
        <v>automašīna 1</v>
      </c>
      <c r="E34" s="132">
        <v>0</v>
      </c>
      <c r="F34" s="113">
        <f>E34/100*$M$16</f>
        <v>0</v>
      </c>
      <c r="G34" s="114">
        <f>F34*$H$16</f>
        <v>0</v>
      </c>
      <c r="I34" s="104"/>
    </row>
    <row r="35" spans="1:9" x14ac:dyDescent="0.35">
      <c r="A35" s="115">
        <v>2017</v>
      </c>
      <c r="B35" s="116" t="s">
        <v>119</v>
      </c>
      <c r="C35" s="117">
        <v>3</v>
      </c>
      <c r="D35" s="118" t="str">
        <f>$D$17</f>
        <v>automašīna 2</v>
      </c>
      <c r="E35" s="132">
        <v>0</v>
      </c>
      <c r="F35" s="133">
        <f>E35/100*$M$17</f>
        <v>0</v>
      </c>
      <c r="G35" s="119">
        <f>F35*$H$17</f>
        <v>0</v>
      </c>
      <c r="I35" s="104"/>
    </row>
    <row r="36" spans="1:9" x14ac:dyDescent="0.35">
      <c r="A36" s="120">
        <v>2017</v>
      </c>
      <c r="B36" s="121" t="s">
        <v>119</v>
      </c>
      <c r="C36" s="122">
        <v>3</v>
      </c>
      <c r="D36" s="123" t="str">
        <f>$D$18</f>
        <v>velosipēds</v>
      </c>
      <c r="E36" s="132">
        <v>0</v>
      </c>
      <c r="F36" s="124">
        <f>E36/100*$M$18</f>
        <v>0</v>
      </c>
      <c r="G36" s="125">
        <f>-(F36*$H$18)</f>
        <v>0</v>
      </c>
      <c r="I36" s="104"/>
    </row>
    <row r="37" spans="1:9" x14ac:dyDescent="0.35">
      <c r="A37" s="126">
        <v>2017</v>
      </c>
      <c r="B37" s="127" t="s">
        <v>119</v>
      </c>
      <c r="C37" s="128">
        <v>3</v>
      </c>
      <c r="D37" s="129" t="str">
        <f>$D$19</f>
        <v>skolas autobuss</v>
      </c>
      <c r="E37" s="132">
        <v>0</v>
      </c>
      <c r="F37" s="130">
        <f>E37/100*$M$19</f>
        <v>0</v>
      </c>
      <c r="G37" s="131">
        <f>-(F37*$H$19)</f>
        <v>0</v>
      </c>
      <c r="I37" s="104"/>
    </row>
    <row r="38" spans="1:9" x14ac:dyDescent="0.35">
      <c r="A38" s="111">
        <v>2017</v>
      </c>
      <c r="B38" s="112" t="s">
        <v>119</v>
      </c>
      <c r="C38" s="109">
        <v>4</v>
      </c>
      <c r="D38" s="110" t="str">
        <f>$D$16</f>
        <v>automašīna 1</v>
      </c>
      <c r="E38" s="132">
        <v>0</v>
      </c>
      <c r="F38" s="113">
        <f>E38/100*$M$16</f>
        <v>0</v>
      </c>
      <c r="G38" s="114">
        <f>F38*$H$16</f>
        <v>0</v>
      </c>
      <c r="I38" s="104"/>
    </row>
    <row r="39" spans="1:9" x14ac:dyDescent="0.35">
      <c r="A39" s="115">
        <v>2017</v>
      </c>
      <c r="B39" s="116" t="s">
        <v>119</v>
      </c>
      <c r="C39" s="117">
        <v>4</v>
      </c>
      <c r="D39" s="118" t="str">
        <f>$D$17</f>
        <v>automašīna 2</v>
      </c>
      <c r="E39" s="132">
        <v>0</v>
      </c>
      <c r="F39" s="133">
        <f>E39/100*$M$17</f>
        <v>0</v>
      </c>
      <c r="G39" s="119">
        <f>F39*$H$17</f>
        <v>0</v>
      </c>
      <c r="I39" s="104"/>
    </row>
    <row r="40" spans="1:9" x14ac:dyDescent="0.35">
      <c r="A40" s="120">
        <v>2017</v>
      </c>
      <c r="B40" s="121" t="s">
        <v>119</v>
      </c>
      <c r="C40" s="122">
        <v>4</v>
      </c>
      <c r="D40" s="123" t="str">
        <f>$D$18</f>
        <v>velosipēds</v>
      </c>
      <c r="E40" s="132">
        <v>0</v>
      </c>
      <c r="F40" s="124">
        <f>E40/100*$M$18</f>
        <v>0</v>
      </c>
      <c r="G40" s="125">
        <f>-(F40*$H$18)</f>
        <v>0</v>
      </c>
      <c r="I40" s="104"/>
    </row>
    <row r="41" spans="1:9" x14ac:dyDescent="0.35">
      <c r="A41" s="126">
        <v>2017</v>
      </c>
      <c r="B41" s="127" t="s">
        <v>119</v>
      </c>
      <c r="C41" s="128">
        <v>4</v>
      </c>
      <c r="D41" s="129" t="str">
        <f>$D$19</f>
        <v>skolas autobuss</v>
      </c>
      <c r="E41" s="132">
        <v>0</v>
      </c>
      <c r="F41" s="130">
        <f>E41/100*$M$19</f>
        <v>0</v>
      </c>
      <c r="G41" s="131">
        <f>-(F41*$H$19)</f>
        <v>0</v>
      </c>
      <c r="I41" s="104"/>
    </row>
    <row r="42" spans="1:9" x14ac:dyDescent="0.35">
      <c r="A42" s="111">
        <v>2017</v>
      </c>
      <c r="B42" s="112" t="s">
        <v>119</v>
      </c>
      <c r="C42" s="109">
        <v>5</v>
      </c>
      <c r="D42" s="110" t="str">
        <f>$D$16</f>
        <v>automašīna 1</v>
      </c>
      <c r="E42" s="132">
        <v>0</v>
      </c>
      <c r="F42" s="113">
        <f>E42/100*$M$16</f>
        <v>0</v>
      </c>
      <c r="G42" s="114">
        <f>F42*$H$16</f>
        <v>0</v>
      </c>
      <c r="I42" s="104"/>
    </row>
    <row r="43" spans="1:9" x14ac:dyDescent="0.35">
      <c r="A43" s="115">
        <v>2017</v>
      </c>
      <c r="B43" s="116" t="s">
        <v>119</v>
      </c>
      <c r="C43" s="117">
        <v>5</v>
      </c>
      <c r="D43" s="118" t="str">
        <f>$D$17</f>
        <v>automašīna 2</v>
      </c>
      <c r="E43" s="132">
        <v>0</v>
      </c>
      <c r="F43" s="133">
        <f>E43/100*$M$17</f>
        <v>0</v>
      </c>
      <c r="G43" s="119">
        <f>F43*$H$17</f>
        <v>0</v>
      </c>
      <c r="I43" s="104"/>
    </row>
    <row r="44" spans="1:9" x14ac:dyDescent="0.35">
      <c r="A44" s="120">
        <v>2017</v>
      </c>
      <c r="B44" s="121" t="s">
        <v>119</v>
      </c>
      <c r="C44" s="122">
        <v>5</v>
      </c>
      <c r="D44" s="123" t="str">
        <f>$D$18</f>
        <v>velosipēds</v>
      </c>
      <c r="E44" s="132">
        <v>0</v>
      </c>
      <c r="F44" s="124">
        <f>E44/100*$M$18</f>
        <v>0</v>
      </c>
      <c r="G44" s="125">
        <f>-(F44*$H$18)</f>
        <v>0</v>
      </c>
      <c r="I44" s="104"/>
    </row>
    <row r="45" spans="1:9" x14ac:dyDescent="0.35">
      <c r="A45" s="126">
        <v>2017</v>
      </c>
      <c r="B45" s="127" t="s">
        <v>119</v>
      </c>
      <c r="C45" s="128">
        <v>5</v>
      </c>
      <c r="D45" s="129" t="str">
        <f>$D$19</f>
        <v>skolas autobuss</v>
      </c>
      <c r="E45" s="132">
        <v>0</v>
      </c>
      <c r="F45" s="130">
        <f>E45/100*$M$19</f>
        <v>0</v>
      </c>
      <c r="G45" s="131">
        <f>-(F45*$H$19)</f>
        <v>0</v>
      </c>
      <c r="I45" s="104"/>
    </row>
    <row r="46" spans="1:9" x14ac:dyDescent="0.35">
      <c r="A46" s="111">
        <v>2017</v>
      </c>
      <c r="B46" s="112" t="s">
        <v>119</v>
      </c>
      <c r="C46" s="109">
        <v>6</v>
      </c>
      <c r="D46" s="110" t="str">
        <f>$D$16</f>
        <v>automašīna 1</v>
      </c>
      <c r="E46" s="132">
        <v>0</v>
      </c>
      <c r="F46" s="113">
        <f>E46/100*$M$16</f>
        <v>0</v>
      </c>
      <c r="G46" s="114">
        <f>F46*$H$16</f>
        <v>0</v>
      </c>
      <c r="H46" s="104"/>
      <c r="I46" s="104"/>
    </row>
    <row r="47" spans="1:9" x14ac:dyDescent="0.35">
      <c r="A47" s="115">
        <v>2017</v>
      </c>
      <c r="B47" s="116" t="s">
        <v>119</v>
      </c>
      <c r="C47" s="117">
        <v>6</v>
      </c>
      <c r="D47" s="118" t="str">
        <f>$D$17</f>
        <v>automašīna 2</v>
      </c>
      <c r="E47" s="132">
        <v>0</v>
      </c>
      <c r="F47" s="133">
        <f>E47/100*$M$17</f>
        <v>0</v>
      </c>
      <c r="G47" s="119">
        <f>F47*$H$17</f>
        <v>0</v>
      </c>
      <c r="H47" s="104"/>
      <c r="I47" s="104"/>
    </row>
    <row r="48" spans="1:9" x14ac:dyDescent="0.35">
      <c r="A48" s="120">
        <v>2017</v>
      </c>
      <c r="B48" s="121" t="s">
        <v>119</v>
      </c>
      <c r="C48" s="122">
        <v>6</v>
      </c>
      <c r="D48" s="123" t="str">
        <f>$D$18</f>
        <v>velosipēds</v>
      </c>
      <c r="E48" s="132">
        <v>0</v>
      </c>
      <c r="F48" s="124">
        <f>E48/100*$M$18</f>
        <v>0</v>
      </c>
      <c r="G48" s="125">
        <f>-(F48*$H$18)</f>
        <v>0</v>
      </c>
      <c r="H48" s="104"/>
      <c r="I48" s="104"/>
    </row>
    <row r="49" spans="1:9" x14ac:dyDescent="0.35">
      <c r="A49" s="126">
        <v>2017</v>
      </c>
      <c r="B49" s="127" t="s">
        <v>119</v>
      </c>
      <c r="C49" s="128">
        <v>6</v>
      </c>
      <c r="D49" s="129" t="str">
        <f>$D$19</f>
        <v>skolas autobuss</v>
      </c>
      <c r="E49" s="132">
        <v>0</v>
      </c>
      <c r="F49" s="130">
        <f>E49/100*$M$19</f>
        <v>0</v>
      </c>
      <c r="G49" s="131">
        <f>-(F49*$H$19)</f>
        <v>0</v>
      </c>
      <c r="H49" s="102"/>
      <c r="I49" s="106"/>
    </row>
    <row r="50" spans="1:9" x14ac:dyDescent="0.35">
      <c r="A50" s="111">
        <v>2017</v>
      </c>
      <c r="B50" s="112" t="s">
        <v>119</v>
      </c>
      <c r="C50" s="109">
        <v>7</v>
      </c>
      <c r="D50" s="110" t="str">
        <f>$D$16</f>
        <v>automašīna 1</v>
      </c>
      <c r="E50" s="132">
        <v>0</v>
      </c>
      <c r="F50" s="113">
        <f>E50/100*$M$16</f>
        <v>0</v>
      </c>
      <c r="G50" s="114">
        <f>F50*$H$16</f>
        <v>0</v>
      </c>
    </row>
    <row r="51" spans="1:9" x14ac:dyDescent="0.35">
      <c r="A51" s="115">
        <v>2017</v>
      </c>
      <c r="B51" s="116" t="s">
        <v>119</v>
      </c>
      <c r="C51" s="117">
        <v>7</v>
      </c>
      <c r="D51" s="118" t="str">
        <f>$D$17</f>
        <v>automašīna 2</v>
      </c>
      <c r="E51" s="132">
        <v>0</v>
      </c>
      <c r="F51" s="133">
        <f>E51/100*$M$17</f>
        <v>0</v>
      </c>
      <c r="G51" s="119">
        <f>F51*$H$17</f>
        <v>0</v>
      </c>
    </row>
    <row r="52" spans="1:9" x14ac:dyDescent="0.35">
      <c r="A52" s="120">
        <v>2017</v>
      </c>
      <c r="B52" s="121" t="s">
        <v>119</v>
      </c>
      <c r="C52" s="122">
        <v>7</v>
      </c>
      <c r="D52" s="123" t="str">
        <f>$D$18</f>
        <v>velosipēds</v>
      </c>
      <c r="E52" s="132">
        <v>0</v>
      </c>
      <c r="F52" s="124">
        <f>E52/100*$M$18</f>
        <v>0</v>
      </c>
      <c r="G52" s="125">
        <f>-(F52*$H$18)</f>
        <v>0</v>
      </c>
    </row>
    <row r="53" spans="1:9" x14ac:dyDescent="0.35">
      <c r="A53" s="126">
        <v>2017</v>
      </c>
      <c r="B53" s="127" t="s">
        <v>119</v>
      </c>
      <c r="C53" s="128">
        <v>7</v>
      </c>
      <c r="D53" s="129" t="str">
        <f>$D$19</f>
        <v>skolas autobuss</v>
      </c>
      <c r="E53" s="132">
        <v>0</v>
      </c>
      <c r="F53" s="130">
        <f>E53/100*$M$19</f>
        <v>0</v>
      </c>
      <c r="G53" s="131">
        <f>-(F53*$H$19)</f>
        <v>0</v>
      </c>
    </row>
    <row r="54" spans="1:9" x14ac:dyDescent="0.35">
      <c r="A54" s="111">
        <v>2017</v>
      </c>
      <c r="B54" s="112" t="s">
        <v>119</v>
      </c>
      <c r="C54" s="109">
        <v>8</v>
      </c>
      <c r="D54" s="110" t="str">
        <f>$D$16</f>
        <v>automašīna 1</v>
      </c>
      <c r="E54" s="132">
        <v>0</v>
      </c>
      <c r="F54" s="113">
        <f>E54/100*$M$16</f>
        <v>0</v>
      </c>
      <c r="G54" s="114">
        <f>F54*$H$16</f>
        <v>0</v>
      </c>
    </row>
    <row r="55" spans="1:9" x14ac:dyDescent="0.35">
      <c r="A55" s="115">
        <v>2017</v>
      </c>
      <c r="B55" s="116" t="s">
        <v>119</v>
      </c>
      <c r="C55" s="117">
        <v>8</v>
      </c>
      <c r="D55" s="118" t="str">
        <f>$D$17</f>
        <v>automašīna 2</v>
      </c>
      <c r="E55" s="132">
        <v>0</v>
      </c>
      <c r="F55" s="133">
        <f>E55/100*$M$17</f>
        <v>0</v>
      </c>
      <c r="G55" s="119">
        <f>F55*$H$17</f>
        <v>0</v>
      </c>
    </row>
    <row r="56" spans="1:9" x14ac:dyDescent="0.35">
      <c r="A56" s="120">
        <v>2017</v>
      </c>
      <c r="B56" s="121" t="s">
        <v>119</v>
      </c>
      <c r="C56" s="122">
        <v>8</v>
      </c>
      <c r="D56" s="123" t="str">
        <f>$D$18</f>
        <v>velosipēds</v>
      </c>
      <c r="E56" s="132">
        <v>0</v>
      </c>
      <c r="F56" s="124">
        <f>E56/100*$M$18</f>
        <v>0</v>
      </c>
      <c r="G56" s="125">
        <f>-(F56*$H$18)</f>
        <v>0</v>
      </c>
    </row>
    <row r="57" spans="1:9" x14ac:dyDescent="0.35">
      <c r="A57" s="126">
        <v>2017</v>
      </c>
      <c r="B57" s="127" t="s">
        <v>119</v>
      </c>
      <c r="C57" s="128">
        <v>8</v>
      </c>
      <c r="D57" s="129" t="str">
        <f>$D$19</f>
        <v>skolas autobuss</v>
      </c>
      <c r="E57" s="132">
        <v>0</v>
      </c>
      <c r="F57" s="130">
        <f>E57/100*$M$19</f>
        <v>0</v>
      </c>
      <c r="G57" s="131">
        <f>-(F57*$H$19)</f>
        <v>0</v>
      </c>
    </row>
    <row r="58" spans="1:9" x14ac:dyDescent="0.35">
      <c r="A58" s="111">
        <v>2017</v>
      </c>
      <c r="B58" s="112" t="s">
        <v>119</v>
      </c>
      <c r="C58" s="109">
        <v>9</v>
      </c>
      <c r="D58" s="110" t="str">
        <f>$D$16</f>
        <v>automašīna 1</v>
      </c>
      <c r="E58" s="132">
        <v>0</v>
      </c>
      <c r="F58" s="113">
        <f>E58/100*$M$16</f>
        <v>0</v>
      </c>
      <c r="G58" s="114">
        <f>F58*$H$16</f>
        <v>0</v>
      </c>
    </row>
    <row r="59" spans="1:9" x14ac:dyDescent="0.35">
      <c r="A59" s="115">
        <v>2017</v>
      </c>
      <c r="B59" s="116" t="s">
        <v>119</v>
      </c>
      <c r="C59" s="117">
        <v>9</v>
      </c>
      <c r="D59" s="118" t="str">
        <f>$D$17</f>
        <v>automašīna 2</v>
      </c>
      <c r="E59" s="132">
        <v>0</v>
      </c>
      <c r="F59" s="133">
        <f>E59/100*$M$17</f>
        <v>0</v>
      </c>
      <c r="G59" s="119">
        <f>F59*$H$17</f>
        <v>0</v>
      </c>
    </row>
    <row r="60" spans="1:9" x14ac:dyDescent="0.35">
      <c r="A60" s="120">
        <v>2017</v>
      </c>
      <c r="B60" s="121" t="s">
        <v>119</v>
      </c>
      <c r="C60" s="122">
        <v>9</v>
      </c>
      <c r="D60" s="123" t="str">
        <f>$D$18</f>
        <v>velosipēds</v>
      </c>
      <c r="E60" s="132">
        <v>0</v>
      </c>
      <c r="F60" s="124">
        <f>E60/100*$M$18</f>
        <v>0</v>
      </c>
      <c r="G60" s="125">
        <f>-(F60*$H$18)</f>
        <v>0</v>
      </c>
    </row>
    <row r="61" spans="1:9" x14ac:dyDescent="0.35">
      <c r="A61" s="126">
        <v>2017</v>
      </c>
      <c r="B61" s="127" t="s">
        <v>119</v>
      </c>
      <c r="C61" s="128">
        <v>9</v>
      </c>
      <c r="D61" s="129" t="str">
        <f>$D$19</f>
        <v>skolas autobuss</v>
      </c>
      <c r="E61" s="132">
        <v>0</v>
      </c>
      <c r="F61" s="130">
        <f>E61/100*$M$19</f>
        <v>0</v>
      </c>
      <c r="G61" s="131">
        <f>-(F61*$H$19)</f>
        <v>0</v>
      </c>
    </row>
    <row r="62" spans="1:9" x14ac:dyDescent="0.35">
      <c r="A62" s="111">
        <v>2017</v>
      </c>
      <c r="B62" s="112" t="s">
        <v>119</v>
      </c>
      <c r="C62" s="109">
        <v>10</v>
      </c>
      <c r="D62" s="110" t="str">
        <f>$D$16</f>
        <v>automašīna 1</v>
      </c>
      <c r="E62" s="132">
        <v>0</v>
      </c>
      <c r="F62" s="113">
        <f>E62/100*$M$16</f>
        <v>0</v>
      </c>
      <c r="G62" s="114">
        <f>F62*$H$16</f>
        <v>0</v>
      </c>
    </row>
    <row r="63" spans="1:9" x14ac:dyDescent="0.35">
      <c r="A63" s="115">
        <v>2017</v>
      </c>
      <c r="B63" s="116" t="s">
        <v>119</v>
      </c>
      <c r="C63" s="117">
        <v>10</v>
      </c>
      <c r="D63" s="118" t="str">
        <f>$D$17</f>
        <v>automašīna 2</v>
      </c>
      <c r="E63" s="132">
        <v>0</v>
      </c>
      <c r="F63" s="133">
        <f>E63/100*$M$17</f>
        <v>0</v>
      </c>
      <c r="G63" s="119">
        <f>F63*$H$17</f>
        <v>0</v>
      </c>
    </row>
    <row r="64" spans="1:9" x14ac:dyDescent="0.35">
      <c r="A64" s="120">
        <v>2017</v>
      </c>
      <c r="B64" s="121" t="s">
        <v>119</v>
      </c>
      <c r="C64" s="122">
        <v>10</v>
      </c>
      <c r="D64" s="123" t="str">
        <f>$D$18</f>
        <v>velosipēds</v>
      </c>
      <c r="E64" s="132">
        <v>0</v>
      </c>
      <c r="F64" s="124">
        <f>E64/100*$M$18</f>
        <v>0</v>
      </c>
      <c r="G64" s="125">
        <f>-(F64*$H$18)</f>
        <v>0</v>
      </c>
    </row>
    <row r="65" spans="1:7" x14ac:dyDescent="0.35">
      <c r="A65" s="126">
        <v>2017</v>
      </c>
      <c r="B65" s="127" t="s">
        <v>119</v>
      </c>
      <c r="C65" s="128">
        <v>10</v>
      </c>
      <c r="D65" s="129" t="str">
        <f>$D$19</f>
        <v>skolas autobuss</v>
      </c>
      <c r="E65" s="132">
        <v>0</v>
      </c>
      <c r="F65" s="130">
        <f>E65/100*$M$19</f>
        <v>0</v>
      </c>
      <c r="G65" s="131">
        <f>-(F65*$H$19)</f>
        <v>0</v>
      </c>
    </row>
    <row r="66" spans="1:7" x14ac:dyDescent="0.35">
      <c r="A66" s="111">
        <v>2017</v>
      </c>
      <c r="B66" s="112" t="s">
        <v>119</v>
      </c>
      <c r="C66" s="109">
        <v>11</v>
      </c>
      <c r="D66" s="110" t="str">
        <f>$D$16</f>
        <v>automašīna 1</v>
      </c>
      <c r="E66" s="132">
        <v>0</v>
      </c>
      <c r="F66" s="113">
        <f>E66/100*$M$16</f>
        <v>0</v>
      </c>
      <c r="G66" s="114">
        <f>F66*$H$16</f>
        <v>0</v>
      </c>
    </row>
    <row r="67" spans="1:7" x14ac:dyDescent="0.35">
      <c r="A67" s="115">
        <v>2017</v>
      </c>
      <c r="B67" s="116" t="s">
        <v>119</v>
      </c>
      <c r="C67" s="117">
        <v>11</v>
      </c>
      <c r="D67" s="118" t="str">
        <f>$D$17</f>
        <v>automašīna 2</v>
      </c>
      <c r="E67" s="132">
        <v>0</v>
      </c>
      <c r="F67" s="133">
        <f>E67/100*$M$17</f>
        <v>0</v>
      </c>
      <c r="G67" s="119">
        <f>F67*$H$17</f>
        <v>0</v>
      </c>
    </row>
    <row r="68" spans="1:7" x14ac:dyDescent="0.35">
      <c r="A68" s="120">
        <v>2017</v>
      </c>
      <c r="B68" s="121" t="s">
        <v>119</v>
      </c>
      <c r="C68" s="122">
        <v>11</v>
      </c>
      <c r="D68" s="123" t="str">
        <f>$D$18</f>
        <v>velosipēds</v>
      </c>
      <c r="E68" s="132">
        <v>0</v>
      </c>
      <c r="F68" s="124">
        <f>E68/100*$M$18</f>
        <v>0</v>
      </c>
      <c r="G68" s="125">
        <f>-(F68*$H$18)</f>
        <v>0</v>
      </c>
    </row>
    <row r="69" spans="1:7" x14ac:dyDescent="0.35">
      <c r="A69" s="126">
        <v>2017</v>
      </c>
      <c r="B69" s="127" t="s">
        <v>119</v>
      </c>
      <c r="C69" s="128">
        <v>11</v>
      </c>
      <c r="D69" s="129" t="str">
        <f>$D$19</f>
        <v>skolas autobuss</v>
      </c>
      <c r="E69" s="132">
        <v>0</v>
      </c>
      <c r="F69" s="130">
        <f>E69/100*$M$19</f>
        <v>0</v>
      </c>
      <c r="G69" s="131">
        <f>-(F69*$H$19)</f>
        <v>0</v>
      </c>
    </row>
    <row r="70" spans="1:7" x14ac:dyDescent="0.35">
      <c r="A70" s="111">
        <v>2017</v>
      </c>
      <c r="B70" s="112" t="s">
        <v>119</v>
      </c>
      <c r="C70" s="109">
        <v>12</v>
      </c>
      <c r="D70" s="110" t="str">
        <f>$D$16</f>
        <v>automašīna 1</v>
      </c>
      <c r="E70" s="132">
        <v>0</v>
      </c>
      <c r="F70" s="113">
        <f>E70/100*$M$16</f>
        <v>0</v>
      </c>
      <c r="G70" s="114">
        <f>F70*$H$16</f>
        <v>0</v>
      </c>
    </row>
    <row r="71" spans="1:7" x14ac:dyDescent="0.35">
      <c r="A71" s="115">
        <v>2017</v>
      </c>
      <c r="B71" s="116" t="s">
        <v>119</v>
      </c>
      <c r="C71" s="117">
        <v>12</v>
      </c>
      <c r="D71" s="118" t="str">
        <f>$D$17</f>
        <v>automašīna 2</v>
      </c>
      <c r="E71" s="132">
        <v>0</v>
      </c>
      <c r="F71" s="133">
        <f>E71/100*$M$17</f>
        <v>0</v>
      </c>
      <c r="G71" s="119">
        <f>F71*$H$17</f>
        <v>0</v>
      </c>
    </row>
    <row r="72" spans="1:7" x14ac:dyDescent="0.35">
      <c r="A72" s="120">
        <v>2017</v>
      </c>
      <c r="B72" s="121" t="s">
        <v>119</v>
      </c>
      <c r="C72" s="122">
        <v>12</v>
      </c>
      <c r="D72" s="123" t="str">
        <f>$D$18</f>
        <v>velosipēds</v>
      </c>
      <c r="E72" s="132">
        <v>0</v>
      </c>
      <c r="F72" s="124">
        <f>E72/100*$M$18</f>
        <v>0</v>
      </c>
      <c r="G72" s="125">
        <f>-(F72*$H$18)</f>
        <v>0</v>
      </c>
    </row>
    <row r="73" spans="1:7" x14ac:dyDescent="0.35">
      <c r="A73" s="126">
        <v>2017</v>
      </c>
      <c r="B73" s="127" t="s">
        <v>119</v>
      </c>
      <c r="C73" s="128">
        <v>12</v>
      </c>
      <c r="D73" s="129" t="str">
        <f>$D$19</f>
        <v>skolas autobuss</v>
      </c>
      <c r="E73" s="132">
        <v>0</v>
      </c>
      <c r="F73" s="130">
        <f>E73/100*$M$19</f>
        <v>0</v>
      </c>
      <c r="G73" s="131">
        <f>-(F73*$H$19)</f>
        <v>0</v>
      </c>
    </row>
    <row r="74" spans="1:7" x14ac:dyDescent="0.35">
      <c r="A74" s="111">
        <v>2017</v>
      </c>
      <c r="B74" s="112" t="s">
        <v>119</v>
      </c>
      <c r="C74" s="109">
        <v>13</v>
      </c>
      <c r="D74" s="110" t="str">
        <f>$D$16</f>
        <v>automašīna 1</v>
      </c>
      <c r="E74" s="132">
        <v>0</v>
      </c>
      <c r="F74" s="113">
        <f>E74/100*$M$16</f>
        <v>0</v>
      </c>
      <c r="G74" s="114">
        <f>F74*$H$16</f>
        <v>0</v>
      </c>
    </row>
    <row r="75" spans="1:7" x14ac:dyDescent="0.35">
      <c r="A75" s="115">
        <v>2017</v>
      </c>
      <c r="B75" s="116" t="s">
        <v>119</v>
      </c>
      <c r="C75" s="117">
        <v>13</v>
      </c>
      <c r="D75" s="118" t="str">
        <f>$D$17</f>
        <v>automašīna 2</v>
      </c>
      <c r="E75" s="132">
        <v>0</v>
      </c>
      <c r="F75" s="133">
        <f>E75/100*$M$17</f>
        <v>0</v>
      </c>
      <c r="G75" s="119">
        <f>F75*$H$17</f>
        <v>0</v>
      </c>
    </row>
    <row r="76" spans="1:7" x14ac:dyDescent="0.35">
      <c r="A76" s="120">
        <v>2017</v>
      </c>
      <c r="B76" s="121" t="s">
        <v>119</v>
      </c>
      <c r="C76" s="122">
        <v>13</v>
      </c>
      <c r="D76" s="123" t="str">
        <f>$D$18</f>
        <v>velosipēds</v>
      </c>
      <c r="E76" s="132">
        <v>0</v>
      </c>
      <c r="F76" s="124">
        <f>E76/100*$M$18</f>
        <v>0</v>
      </c>
      <c r="G76" s="125">
        <f>-(F76*$H$18)</f>
        <v>0</v>
      </c>
    </row>
    <row r="77" spans="1:7" x14ac:dyDescent="0.35">
      <c r="A77" s="126">
        <v>2017</v>
      </c>
      <c r="B77" s="127" t="s">
        <v>119</v>
      </c>
      <c r="C77" s="128">
        <v>13</v>
      </c>
      <c r="D77" s="129" t="str">
        <f>$D$19</f>
        <v>skolas autobuss</v>
      </c>
      <c r="E77" s="132">
        <v>0</v>
      </c>
      <c r="F77" s="130">
        <f>E77/100*$M$19</f>
        <v>0</v>
      </c>
      <c r="G77" s="131">
        <f>-(F77*$H$19)</f>
        <v>0</v>
      </c>
    </row>
    <row r="78" spans="1:7" x14ac:dyDescent="0.35">
      <c r="A78" s="111">
        <v>2017</v>
      </c>
      <c r="B78" s="112" t="s">
        <v>33</v>
      </c>
      <c r="C78" s="109">
        <v>14</v>
      </c>
      <c r="D78" s="110" t="str">
        <f>$D$16</f>
        <v>automašīna 1</v>
      </c>
      <c r="E78" s="132">
        <v>0</v>
      </c>
      <c r="F78" s="113">
        <f>E78/100*$M$16</f>
        <v>0</v>
      </c>
      <c r="G78" s="114">
        <f>F78*$H$16</f>
        <v>0</v>
      </c>
    </row>
    <row r="79" spans="1:7" x14ac:dyDescent="0.35">
      <c r="A79" s="115">
        <v>2017</v>
      </c>
      <c r="B79" s="116" t="s">
        <v>119</v>
      </c>
      <c r="C79" s="117">
        <v>14</v>
      </c>
      <c r="D79" s="118" t="str">
        <f>$D$17</f>
        <v>automašīna 2</v>
      </c>
      <c r="E79" s="132">
        <v>0</v>
      </c>
      <c r="F79" s="133">
        <f>E79/100*$M$17</f>
        <v>0</v>
      </c>
      <c r="G79" s="119">
        <f>F79*$H$17</f>
        <v>0</v>
      </c>
    </row>
    <row r="80" spans="1:7" x14ac:dyDescent="0.35">
      <c r="A80" s="120">
        <v>2017</v>
      </c>
      <c r="B80" s="121" t="s">
        <v>119</v>
      </c>
      <c r="C80" s="122">
        <v>14</v>
      </c>
      <c r="D80" s="123" t="str">
        <f>$D$18</f>
        <v>velosipēds</v>
      </c>
      <c r="E80" s="132">
        <v>0</v>
      </c>
      <c r="F80" s="124">
        <f>E80/100*$M$18</f>
        <v>0</v>
      </c>
      <c r="G80" s="125">
        <f>-(F80*$H$18)</f>
        <v>0</v>
      </c>
    </row>
    <row r="81" spans="1:7" x14ac:dyDescent="0.35">
      <c r="A81" s="126">
        <v>2017</v>
      </c>
      <c r="B81" s="127" t="s">
        <v>119</v>
      </c>
      <c r="C81" s="128">
        <v>14</v>
      </c>
      <c r="D81" s="129" t="str">
        <f>$D$19</f>
        <v>skolas autobuss</v>
      </c>
      <c r="E81" s="132">
        <v>0</v>
      </c>
      <c r="F81" s="130">
        <f>E81/100*$M$19</f>
        <v>0</v>
      </c>
      <c r="G81" s="131">
        <f>-(F81*$H$19)</f>
        <v>0</v>
      </c>
    </row>
    <row r="82" spans="1:7" x14ac:dyDescent="0.35">
      <c r="A82" s="111">
        <v>2017</v>
      </c>
      <c r="B82" s="112" t="s">
        <v>119</v>
      </c>
      <c r="C82" s="109">
        <v>15</v>
      </c>
      <c r="D82" s="110" t="str">
        <f>$D$16</f>
        <v>automašīna 1</v>
      </c>
      <c r="E82" s="132">
        <v>0</v>
      </c>
      <c r="F82" s="113">
        <f>E82/100*$M$16</f>
        <v>0</v>
      </c>
      <c r="G82" s="114">
        <f>F82*$H$16</f>
        <v>0</v>
      </c>
    </row>
    <row r="83" spans="1:7" x14ac:dyDescent="0.35">
      <c r="A83" s="115">
        <v>2017</v>
      </c>
      <c r="B83" s="116" t="s">
        <v>119</v>
      </c>
      <c r="C83" s="117">
        <v>15</v>
      </c>
      <c r="D83" s="118" t="str">
        <f>$D$17</f>
        <v>automašīna 2</v>
      </c>
      <c r="E83" s="132">
        <v>0</v>
      </c>
      <c r="F83" s="133">
        <f>E83/100*$M$17</f>
        <v>0</v>
      </c>
      <c r="G83" s="119">
        <f>F83*$H$17</f>
        <v>0</v>
      </c>
    </row>
    <row r="84" spans="1:7" x14ac:dyDescent="0.35">
      <c r="A84" s="120">
        <v>2017</v>
      </c>
      <c r="B84" s="121" t="s">
        <v>119</v>
      </c>
      <c r="C84" s="122">
        <v>15</v>
      </c>
      <c r="D84" s="123" t="str">
        <f>$D$18</f>
        <v>velosipēds</v>
      </c>
      <c r="E84" s="132">
        <v>0</v>
      </c>
      <c r="F84" s="124">
        <f>E84/100*$M$18</f>
        <v>0</v>
      </c>
      <c r="G84" s="125">
        <f>-(F84*$H$18)</f>
        <v>0</v>
      </c>
    </row>
    <row r="85" spans="1:7" x14ac:dyDescent="0.35">
      <c r="A85" s="126">
        <v>2017</v>
      </c>
      <c r="B85" s="127" t="s">
        <v>119</v>
      </c>
      <c r="C85" s="128">
        <v>15</v>
      </c>
      <c r="D85" s="129" t="str">
        <f>$D$19</f>
        <v>skolas autobuss</v>
      </c>
      <c r="E85" s="132">
        <v>0</v>
      </c>
      <c r="F85" s="130">
        <f>E85/100*$M$19</f>
        <v>0</v>
      </c>
      <c r="G85" s="131">
        <f>-(F85*$H$19)</f>
        <v>0</v>
      </c>
    </row>
    <row r="86" spans="1:7" x14ac:dyDescent="0.35">
      <c r="A86" s="111">
        <v>2017</v>
      </c>
      <c r="B86" s="112" t="s">
        <v>119</v>
      </c>
      <c r="C86" s="109">
        <v>16</v>
      </c>
      <c r="D86" s="110" t="str">
        <f>$D$16</f>
        <v>automašīna 1</v>
      </c>
      <c r="E86" s="132">
        <v>0</v>
      </c>
      <c r="F86" s="113">
        <f>E86/100*$M$16</f>
        <v>0</v>
      </c>
      <c r="G86" s="114">
        <f>F86*$H$16</f>
        <v>0</v>
      </c>
    </row>
    <row r="87" spans="1:7" x14ac:dyDescent="0.35">
      <c r="A87" s="115">
        <v>2017</v>
      </c>
      <c r="B87" s="116" t="s">
        <v>119</v>
      </c>
      <c r="C87" s="117">
        <v>16</v>
      </c>
      <c r="D87" s="118" t="str">
        <f>$D$17</f>
        <v>automašīna 2</v>
      </c>
      <c r="E87" s="132">
        <v>0</v>
      </c>
      <c r="F87" s="133">
        <f>E87/100*$M$17</f>
        <v>0</v>
      </c>
      <c r="G87" s="119">
        <f>F87*$H$17</f>
        <v>0</v>
      </c>
    </row>
    <row r="88" spans="1:7" x14ac:dyDescent="0.35">
      <c r="A88" s="120">
        <v>2017</v>
      </c>
      <c r="B88" s="121" t="s">
        <v>119</v>
      </c>
      <c r="C88" s="122">
        <v>17</v>
      </c>
      <c r="D88" s="123" t="str">
        <f>$D$18</f>
        <v>velosipēds</v>
      </c>
      <c r="E88" s="132">
        <v>0</v>
      </c>
      <c r="F88" s="124">
        <f>E88/100*$M$18</f>
        <v>0</v>
      </c>
      <c r="G88" s="125">
        <f>-(F88*$H$18)</f>
        <v>0</v>
      </c>
    </row>
    <row r="89" spans="1:7" x14ac:dyDescent="0.35">
      <c r="A89" s="126">
        <v>2017</v>
      </c>
      <c r="B89" s="127" t="s">
        <v>119</v>
      </c>
      <c r="C89" s="128">
        <v>17</v>
      </c>
      <c r="D89" s="129" t="str">
        <f>$D$19</f>
        <v>skolas autobuss</v>
      </c>
      <c r="E89" s="132">
        <v>0</v>
      </c>
      <c r="F89" s="130">
        <f>E89/100*$M$19</f>
        <v>0</v>
      </c>
      <c r="G89" s="131">
        <f>-(F89*$H$19)</f>
        <v>0</v>
      </c>
    </row>
    <row r="90" spans="1:7" x14ac:dyDescent="0.35">
      <c r="A90" s="111">
        <v>2017</v>
      </c>
      <c r="B90" s="112" t="s">
        <v>119</v>
      </c>
      <c r="C90" s="109">
        <v>18</v>
      </c>
      <c r="D90" s="110" t="str">
        <f>$D$16</f>
        <v>automašīna 1</v>
      </c>
      <c r="E90" s="132">
        <v>0</v>
      </c>
      <c r="F90" s="113">
        <f>E90/100*$M$16</f>
        <v>0</v>
      </c>
      <c r="G90" s="114">
        <f>F90*$H$16</f>
        <v>0</v>
      </c>
    </row>
    <row r="91" spans="1:7" x14ac:dyDescent="0.35">
      <c r="A91" s="115">
        <v>2017</v>
      </c>
      <c r="B91" s="116" t="s">
        <v>119</v>
      </c>
      <c r="C91" s="117">
        <v>18</v>
      </c>
      <c r="D91" s="118" t="str">
        <f>$D$17</f>
        <v>automašīna 2</v>
      </c>
      <c r="E91" s="132">
        <v>0</v>
      </c>
      <c r="F91" s="133">
        <f>E91/100*$M$17</f>
        <v>0</v>
      </c>
      <c r="G91" s="119">
        <f>F91*$H$17</f>
        <v>0</v>
      </c>
    </row>
    <row r="92" spans="1:7" x14ac:dyDescent="0.35">
      <c r="A92" s="120">
        <v>2017</v>
      </c>
      <c r="B92" s="121" t="s">
        <v>119</v>
      </c>
      <c r="C92" s="122">
        <v>18</v>
      </c>
      <c r="D92" s="123" t="str">
        <f>$D$18</f>
        <v>velosipēds</v>
      </c>
      <c r="E92" s="132">
        <v>0</v>
      </c>
      <c r="F92" s="124">
        <f>E92/100*$M$18</f>
        <v>0</v>
      </c>
      <c r="G92" s="125">
        <f>-(F92*$H$18)</f>
        <v>0</v>
      </c>
    </row>
    <row r="93" spans="1:7" x14ac:dyDescent="0.35">
      <c r="A93" s="126">
        <v>2017</v>
      </c>
      <c r="B93" s="127" t="s">
        <v>119</v>
      </c>
      <c r="C93" s="128">
        <v>18</v>
      </c>
      <c r="D93" s="129" t="str">
        <f>$D$19</f>
        <v>skolas autobuss</v>
      </c>
      <c r="E93" s="132">
        <v>0</v>
      </c>
      <c r="F93" s="130">
        <f>E93/100*$M$19</f>
        <v>0</v>
      </c>
      <c r="G93" s="131">
        <f>-(F93*$H$19)</f>
        <v>0</v>
      </c>
    </row>
    <row r="94" spans="1:7" x14ac:dyDescent="0.35">
      <c r="A94" s="111">
        <v>2017</v>
      </c>
      <c r="B94" s="112" t="s">
        <v>119</v>
      </c>
      <c r="C94" s="109">
        <v>19</v>
      </c>
      <c r="D94" s="110" t="str">
        <f>$D$16</f>
        <v>automašīna 1</v>
      </c>
      <c r="E94" s="132">
        <v>0</v>
      </c>
      <c r="F94" s="113">
        <f>E94/100*$M$16</f>
        <v>0</v>
      </c>
      <c r="G94" s="114">
        <f>F94*$H$16</f>
        <v>0</v>
      </c>
    </row>
    <row r="95" spans="1:7" x14ac:dyDescent="0.35">
      <c r="A95" s="115">
        <v>2017</v>
      </c>
      <c r="B95" s="116" t="s">
        <v>119</v>
      </c>
      <c r="C95" s="117">
        <v>19</v>
      </c>
      <c r="D95" s="118" t="str">
        <f>$D$17</f>
        <v>automašīna 2</v>
      </c>
      <c r="E95" s="132">
        <v>0</v>
      </c>
      <c r="F95" s="133">
        <f>E95/100*$M$17</f>
        <v>0</v>
      </c>
      <c r="G95" s="119">
        <f>F95*$H$17</f>
        <v>0</v>
      </c>
    </row>
    <row r="96" spans="1:7" x14ac:dyDescent="0.35">
      <c r="A96" s="120">
        <v>2017</v>
      </c>
      <c r="B96" s="121" t="s">
        <v>119</v>
      </c>
      <c r="C96" s="122">
        <v>19</v>
      </c>
      <c r="D96" s="123" t="str">
        <f>$D$18</f>
        <v>velosipēds</v>
      </c>
      <c r="E96" s="132">
        <v>0</v>
      </c>
      <c r="F96" s="124">
        <f>E96/100*$M$18</f>
        <v>0</v>
      </c>
      <c r="G96" s="125">
        <f>-(F96*$H$18)</f>
        <v>0</v>
      </c>
    </row>
    <row r="97" spans="1:7" x14ac:dyDescent="0.35">
      <c r="A97" s="126">
        <v>2017</v>
      </c>
      <c r="B97" s="127" t="s">
        <v>33</v>
      </c>
      <c r="C97" s="128">
        <v>19</v>
      </c>
      <c r="D97" s="129" t="str">
        <f>$D$19</f>
        <v>skolas autobuss</v>
      </c>
      <c r="E97" s="132">
        <v>0</v>
      </c>
      <c r="F97" s="130">
        <f>E97/100*$M$19</f>
        <v>0</v>
      </c>
      <c r="G97" s="131">
        <f>-(F97*$H$19)</f>
        <v>0</v>
      </c>
    </row>
    <row r="98" spans="1:7" x14ac:dyDescent="0.35">
      <c r="A98" s="111">
        <v>2017</v>
      </c>
      <c r="B98" s="112" t="s">
        <v>119</v>
      </c>
      <c r="C98" s="109">
        <v>20</v>
      </c>
      <c r="D98" s="110" t="str">
        <f>$D$16</f>
        <v>automašīna 1</v>
      </c>
      <c r="E98" s="132">
        <v>0</v>
      </c>
      <c r="F98" s="113">
        <f>E98/100*$M$16</f>
        <v>0</v>
      </c>
      <c r="G98" s="114">
        <f>F98*$H$16</f>
        <v>0</v>
      </c>
    </row>
    <row r="99" spans="1:7" x14ac:dyDescent="0.35">
      <c r="A99" s="115">
        <v>2017</v>
      </c>
      <c r="B99" s="116" t="s">
        <v>33</v>
      </c>
      <c r="C99" s="117">
        <v>20</v>
      </c>
      <c r="D99" s="118" t="str">
        <f>$D$17</f>
        <v>automašīna 2</v>
      </c>
      <c r="E99" s="132">
        <v>0</v>
      </c>
      <c r="F99" s="133">
        <f>E99/100*$M$17</f>
        <v>0</v>
      </c>
      <c r="G99" s="119">
        <f>F99*$H$17</f>
        <v>0</v>
      </c>
    </row>
    <row r="100" spans="1:7" x14ac:dyDescent="0.35">
      <c r="A100" s="120">
        <v>2017</v>
      </c>
      <c r="B100" s="121" t="s">
        <v>119</v>
      </c>
      <c r="C100" s="122">
        <v>20</v>
      </c>
      <c r="D100" s="123" t="str">
        <f>$D$18</f>
        <v>velosipēds</v>
      </c>
      <c r="E100" s="132">
        <v>0</v>
      </c>
      <c r="F100" s="124">
        <f>E100/100*$M$18</f>
        <v>0</v>
      </c>
      <c r="G100" s="125">
        <f>-(F100*$H$18)</f>
        <v>0</v>
      </c>
    </row>
    <row r="101" spans="1:7" x14ac:dyDescent="0.35">
      <c r="A101" s="126">
        <v>2017</v>
      </c>
      <c r="B101" s="127" t="s">
        <v>119</v>
      </c>
      <c r="C101" s="128">
        <v>20</v>
      </c>
      <c r="D101" s="129" t="str">
        <f>$D$19</f>
        <v>skolas autobuss</v>
      </c>
      <c r="E101" s="132">
        <v>0</v>
      </c>
      <c r="F101" s="130">
        <f>E101/100*$M$19</f>
        <v>0</v>
      </c>
      <c r="G101" s="131">
        <f>-(F101*$H$19)</f>
        <v>0</v>
      </c>
    </row>
    <row r="102" spans="1:7" x14ac:dyDescent="0.35">
      <c r="A102" s="111">
        <v>2017</v>
      </c>
      <c r="B102" s="112" t="s">
        <v>119</v>
      </c>
      <c r="C102" s="109">
        <v>21</v>
      </c>
      <c r="D102" s="110" t="str">
        <f>$D$16</f>
        <v>automašīna 1</v>
      </c>
      <c r="E102" s="132">
        <v>0</v>
      </c>
      <c r="F102" s="113">
        <f>E102/100*$M$16</f>
        <v>0</v>
      </c>
      <c r="G102" s="114">
        <f>F102*$H$16</f>
        <v>0</v>
      </c>
    </row>
    <row r="103" spans="1:7" x14ac:dyDescent="0.35">
      <c r="A103" s="115">
        <v>2017</v>
      </c>
      <c r="B103" s="116" t="s">
        <v>119</v>
      </c>
      <c r="C103" s="117">
        <v>21</v>
      </c>
      <c r="D103" s="118" t="str">
        <f>$D$17</f>
        <v>automašīna 2</v>
      </c>
      <c r="E103" s="132">
        <v>0</v>
      </c>
      <c r="F103" s="133">
        <f>E103/100*$M$17</f>
        <v>0</v>
      </c>
      <c r="G103" s="119">
        <f>F103*$H$17</f>
        <v>0</v>
      </c>
    </row>
    <row r="104" spans="1:7" x14ac:dyDescent="0.35">
      <c r="A104" s="120">
        <v>2017</v>
      </c>
      <c r="B104" s="121" t="s">
        <v>119</v>
      </c>
      <c r="C104" s="122">
        <v>21</v>
      </c>
      <c r="D104" s="123" t="str">
        <f>$D$18</f>
        <v>velosipēds</v>
      </c>
      <c r="E104" s="132">
        <v>0</v>
      </c>
      <c r="F104" s="124">
        <f>E104/100*$M$18</f>
        <v>0</v>
      </c>
      <c r="G104" s="125">
        <f>-(F104*$H$18)</f>
        <v>0</v>
      </c>
    </row>
    <row r="105" spans="1:7" x14ac:dyDescent="0.35">
      <c r="A105" s="126">
        <v>2017</v>
      </c>
      <c r="B105" s="127" t="s">
        <v>119</v>
      </c>
      <c r="C105" s="128">
        <v>21</v>
      </c>
      <c r="D105" s="129" t="str">
        <f>$D$19</f>
        <v>skolas autobuss</v>
      </c>
      <c r="E105" s="132">
        <v>0</v>
      </c>
      <c r="F105" s="130">
        <f>E105/100*$M$19</f>
        <v>0</v>
      </c>
      <c r="G105" s="131">
        <f>-(F105*$H$19)</f>
        <v>0</v>
      </c>
    </row>
    <row r="106" spans="1:7" x14ac:dyDescent="0.35">
      <c r="A106" s="111">
        <v>2017</v>
      </c>
      <c r="B106" s="112" t="s">
        <v>119</v>
      </c>
      <c r="C106" s="109">
        <v>22</v>
      </c>
      <c r="D106" s="110" t="str">
        <f>$D$16</f>
        <v>automašīna 1</v>
      </c>
      <c r="E106" s="132">
        <v>0</v>
      </c>
      <c r="F106" s="113">
        <f>E106/100*$M$16</f>
        <v>0</v>
      </c>
      <c r="G106" s="114">
        <f>F106*$H$16</f>
        <v>0</v>
      </c>
    </row>
    <row r="107" spans="1:7" x14ac:dyDescent="0.35">
      <c r="A107" s="115">
        <v>2017</v>
      </c>
      <c r="B107" s="116" t="s">
        <v>119</v>
      </c>
      <c r="C107" s="117">
        <v>22</v>
      </c>
      <c r="D107" s="118" t="str">
        <f>$D$17</f>
        <v>automašīna 2</v>
      </c>
      <c r="E107" s="132">
        <v>0</v>
      </c>
      <c r="F107" s="133">
        <f>E107/100*$M$17</f>
        <v>0</v>
      </c>
      <c r="G107" s="119">
        <f>F107*$H$17</f>
        <v>0</v>
      </c>
    </row>
    <row r="108" spans="1:7" x14ac:dyDescent="0.35">
      <c r="A108" s="120">
        <v>2017</v>
      </c>
      <c r="B108" s="121" t="s">
        <v>119</v>
      </c>
      <c r="C108" s="122">
        <v>22</v>
      </c>
      <c r="D108" s="123" t="str">
        <f>$D$18</f>
        <v>velosipēds</v>
      </c>
      <c r="E108" s="132">
        <v>0</v>
      </c>
      <c r="F108" s="124">
        <f>E108/100*$M$18</f>
        <v>0</v>
      </c>
      <c r="G108" s="125">
        <f>-(F108*$H$18)</f>
        <v>0</v>
      </c>
    </row>
    <row r="109" spans="1:7" x14ac:dyDescent="0.35">
      <c r="A109" s="126">
        <v>2017</v>
      </c>
      <c r="B109" s="127" t="s">
        <v>119</v>
      </c>
      <c r="C109" s="128">
        <v>22</v>
      </c>
      <c r="D109" s="129" t="str">
        <f>$D$19</f>
        <v>skolas autobuss</v>
      </c>
      <c r="E109" s="132">
        <v>0</v>
      </c>
      <c r="F109" s="130">
        <f>E109/100*$M$19</f>
        <v>0</v>
      </c>
      <c r="G109" s="131">
        <f>-(F109*$H$19)</f>
        <v>0</v>
      </c>
    </row>
    <row r="110" spans="1:7" x14ac:dyDescent="0.35">
      <c r="A110" s="111">
        <v>2017</v>
      </c>
      <c r="B110" s="112" t="s">
        <v>119</v>
      </c>
      <c r="C110" s="109">
        <v>23</v>
      </c>
      <c r="D110" s="110" t="str">
        <f>$D$16</f>
        <v>automašīna 1</v>
      </c>
      <c r="E110" s="132">
        <v>0</v>
      </c>
      <c r="F110" s="113">
        <f>E110/100*$M$16</f>
        <v>0</v>
      </c>
      <c r="G110" s="114">
        <f>F110*$H$16</f>
        <v>0</v>
      </c>
    </row>
    <row r="111" spans="1:7" x14ac:dyDescent="0.35">
      <c r="A111" s="115">
        <v>2017</v>
      </c>
      <c r="B111" s="116" t="s">
        <v>119</v>
      </c>
      <c r="C111" s="117">
        <v>23</v>
      </c>
      <c r="D111" s="118" t="str">
        <f>$D$17</f>
        <v>automašīna 2</v>
      </c>
      <c r="E111" s="132">
        <v>0</v>
      </c>
      <c r="F111" s="133">
        <f>E111/100*$M$17</f>
        <v>0</v>
      </c>
      <c r="G111" s="119">
        <f>F111*$H$17</f>
        <v>0</v>
      </c>
    </row>
    <row r="112" spans="1:7" x14ac:dyDescent="0.35">
      <c r="A112" s="120">
        <v>2017</v>
      </c>
      <c r="B112" s="121" t="s">
        <v>119</v>
      </c>
      <c r="C112" s="122">
        <v>23</v>
      </c>
      <c r="D112" s="123" t="str">
        <f>$D$18</f>
        <v>velosipēds</v>
      </c>
      <c r="E112" s="132">
        <v>0</v>
      </c>
      <c r="F112" s="124">
        <f>E112/100*$M$18</f>
        <v>0</v>
      </c>
      <c r="G112" s="125">
        <f>-(F112*$H$18)</f>
        <v>0</v>
      </c>
    </row>
    <row r="113" spans="1:7" x14ac:dyDescent="0.35">
      <c r="A113" s="126">
        <v>2017</v>
      </c>
      <c r="B113" s="127" t="s">
        <v>119</v>
      </c>
      <c r="C113" s="128">
        <v>23</v>
      </c>
      <c r="D113" s="129" t="str">
        <f>$D$19</f>
        <v>skolas autobuss</v>
      </c>
      <c r="E113" s="132">
        <v>0</v>
      </c>
      <c r="F113" s="130">
        <f>E113/100*$M$19</f>
        <v>0</v>
      </c>
      <c r="G113" s="131">
        <f>-(F113*$H$19)</f>
        <v>0</v>
      </c>
    </row>
    <row r="114" spans="1:7" x14ac:dyDescent="0.35">
      <c r="A114" s="111">
        <v>2017</v>
      </c>
      <c r="B114" s="112" t="s">
        <v>119</v>
      </c>
      <c r="C114" s="109">
        <v>24</v>
      </c>
      <c r="D114" s="110" t="str">
        <f>$D$16</f>
        <v>automašīna 1</v>
      </c>
      <c r="E114" s="132">
        <v>0</v>
      </c>
      <c r="F114" s="113">
        <f>E114/100*$M$16</f>
        <v>0</v>
      </c>
      <c r="G114" s="114">
        <f>F114*$H$16</f>
        <v>0</v>
      </c>
    </row>
    <row r="115" spans="1:7" x14ac:dyDescent="0.35">
      <c r="A115" s="115">
        <v>2017</v>
      </c>
      <c r="B115" s="116" t="s">
        <v>119</v>
      </c>
      <c r="C115" s="117">
        <v>24</v>
      </c>
      <c r="D115" s="118" t="str">
        <f>$D$17</f>
        <v>automašīna 2</v>
      </c>
      <c r="E115" s="132">
        <v>0</v>
      </c>
      <c r="F115" s="133">
        <f>E115/100*$M$17</f>
        <v>0</v>
      </c>
      <c r="G115" s="119">
        <f>F115*$H$17</f>
        <v>0</v>
      </c>
    </row>
    <row r="116" spans="1:7" x14ac:dyDescent="0.35">
      <c r="A116" s="120">
        <v>2017</v>
      </c>
      <c r="B116" s="121" t="s">
        <v>119</v>
      </c>
      <c r="C116" s="122">
        <v>24</v>
      </c>
      <c r="D116" s="123" t="str">
        <f>$D$18</f>
        <v>velosipēds</v>
      </c>
      <c r="E116" s="132">
        <v>0</v>
      </c>
      <c r="F116" s="124">
        <f>E116/100*$M$18</f>
        <v>0</v>
      </c>
      <c r="G116" s="125">
        <f>-(F116*$H$18)</f>
        <v>0</v>
      </c>
    </row>
    <row r="117" spans="1:7" x14ac:dyDescent="0.35">
      <c r="A117" s="126">
        <v>2017</v>
      </c>
      <c r="B117" s="127" t="s">
        <v>119</v>
      </c>
      <c r="C117" s="128">
        <v>24</v>
      </c>
      <c r="D117" s="129" t="str">
        <f>$D$19</f>
        <v>skolas autobuss</v>
      </c>
      <c r="E117" s="132">
        <v>0</v>
      </c>
      <c r="F117" s="130">
        <f>E117/100*$M$19</f>
        <v>0</v>
      </c>
      <c r="G117" s="131">
        <f>-(F117*$H$19)</f>
        <v>0</v>
      </c>
    </row>
    <row r="118" spans="1:7" x14ac:dyDescent="0.35">
      <c r="A118" s="111">
        <v>2017</v>
      </c>
      <c r="B118" s="112" t="s">
        <v>119</v>
      </c>
      <c r="C118" s="109">
        <v>25</v>
      </c>
      <c r="D118" s="110" t="str">
        <f>$D$16</f>
        <v>automašīna 1</v>
      </c>
      <c r="E118" s="132">
        <v>0</v>
      </c>
      <c r="F118" s="113">
        <f>E118/100*$M$16</f>
        <v>0</v>
      </c>
      <c r="G118" s="114">
        <f>F118*$H$16</f>
        <v>0</v>
      </c>
    </row>
    <row r="119" spans="1:7" x14ac:dyDescent="0.35">
      <c r="A119" s="115">
        <v>2017</v>
      </c>
      <c r="B119" s="116" t="s">
        <v>119</v>
      </c>
      <c r="C119" s="117">
        <v>25</v>
      </c>
      <c r="D119" s="118" t="str">
        <f>$D$17</f>
        <v>automašīna 2</v>
      </c>
      <c r="E119" s="132">
        <v>0</v>
      </c>
      <c r="F119" s="133">
        <f>E119/100*$M$17</f>
        <v>0</v>
      </c>
      <c r="G119" s="119">
        <f>F119*$H$17</f>
        <v>0</v>
      </c>
    </row>
    <row r="120" spans="1:7" x14ac:dyDescent="0.35">
      <c r="A120" s="120">
        <v>2017</v>
      </c>
      <c r="B120" s="121" t="s">
        <v>119</v>
      </c>
      <c r="C120" s="122">
        <v>25</v>
      </c>
      <c r="D120" s="123" t="str">
        <f>$D$18</f>
        <v>velosipēds</v>
      </c>
      <c r="E120" s="132">
        <v>0</v>
      </c>
      <c r="F120" s="124">
        <f>E120/100*$M$18</f>
        <v>0</v>
      </c>
      <c r="G120" s="125">
        <f>-(F120*$H$18)</f>
        <v>0</v>
      </c>
    </row>
    <row r="121" spans="1:7" x14ac:dyDescent="0.35">
      <c r="A121" s="126">
        <v>2017</v>
      </c>
      <c r="B121" s="127" t="s">
        <v>119</v>
      </c>
      <c r="C121" s="128">
        <v>25</v>
      </c>
      <c r="D121" s="129" t="str">
        <f>$D$19</f>
        <v>skolas autobuss</v>
      </c>
      <c r="E121" s="132">
        <v>0</v>
      </c>
      <c r="F121" s="130">
        <f>E121/100*$M$19</f>
        <v>0</v>
      </c>
      <c r="G121" s="131">
        <f>-(F121*$H$19)</f>
        <v>0</v>
      </c>
    </row>
    <row r="122" spans="1:7" x14ac:dyDescent="0.35">
      <c r="A122" s="111">
        <v>2017</v>
      </c>
      <c r="B122" s="112" t="s">
        <v>119</v>
      </c>
      <c r="C122" s="109">
        <v>26</v>
      </c>
      <c r="D122" s="110" t="str">
        <f>$D$16</f>
        <v>automašīna 1</v>
      </c>
      <c r="E122" s="132">
        <v>0</v>
      </c>
      <c r="F122" s="113">
        <f>E122/100*$M$16</f>
        <v>0</v>
      </c>
      <c r="G122" s="114">
        <f>F122*$H$16</f>
        <v>0</v>
      </c>
    </row>
    <row r="123" spans="1:7" x14ac:dyDescent="0.35">
      <c r="A123" s="115">
        <v>2017</v>
      </c>
      <c r="B123" s="116" t="s">
        <v>119</v>
      </c>
      <c r="C123" s="117">
        <v>26</v>
      </c>
      <c r="D123" s="118" t="str">
        <f>$D$17</f>
        <v>automašīna 2</v>
      </c>
      <c r="E123" s="132">
        <v>0</v>
      </c>
      <c r="F123" s="133">
        <f>E123/100*$M$17</f>
        <v>0</v>
      </c>
      <c r="G123" s="119">
        <f>F123*$H$17</f>
        <v>0</v>
      </c>
    </row>
    <row r="124" spans="1:7" x14ac:dyDescent="0.35">
      <c r="A124" s="120">
        <v>2017</v>
      </c>
      <c r="B124" s="121" t="s">
        <v>119</v>
      </c>
      <c r="C124" s="122">
        <v>26</v>
      </c>
      <c r="D124" s="123" t="str">
        <f>$D$18</f>
        <v>velosipēds</v>
      </c>
      <c r="E124" s="132">
        <v>0</v>
      </c>
      <c r="F124" s="124">
        <f>E124/100*$M$18</f>
        <v>0</v>
      </c>
      <c r="G124" s="125">
        <f>-(F124*$H$18)</f>
        <v>0</v>
      </c>
    </row>
    <row r="125" spans="1:7" x14ac:dyDescent="0.35">
      <c r="A125" s="126">
        <v>2017</v>
      </c>
      <c r="B125" s="127" t="s">
        <v>119</v>
      </c>
      <c r="C125" s="128">
        <v>26</v>
      </c>
      <c r="D125" s="129" t="str">
        <f>$D$19</f>
        <v>skolas autobuss</v>
      </c>
      <c r="E125" s="132">
        <v>0</v>
      </c>
      <c r="F125" s="130">
        <f>E125/100*$M$19</f>
        <v>0</v>
      </c>
      <c r="G125" s="131">
        <f>-(F125*$H$19)</f>
        <v>0</v>
      </c>
    </row>
    <row r="126" spans="1:7" x14ac:dyDescent="0.35">
      <c r="A126" s="111">
        <v>2017</v>
      </c>
      <c r="B126" s="112" t="s">
        <v>119</v>
      </c>
      <c r="C126" s="109">
        <v>27</v>
      </c>
      <c r="D126" s="110" t="str">
        <f>$D$16</f>
        <v>automašīna 1</v>
      </c>
      <c r="E126" s="132">
        <v>0</v>
      </c>
      <c r="F126" s="113">
        <f>E126/100*$M$16</f>
        <v>0</v>
      </c>
      <c r="G126" s="114">
        <f>F126*$H$16</f>
        <v>0</v>
      </c>
    </row>
    <row r="127" spans="1:7" x14ac:dyDescent="0.35">
      <c r="A127" s="115">
        <v>2017</v>
      </c>
      <c r="B127" s="116" t="s">
        <v>119</v>
      </c>
      <c r="C127" s="117">
        <v>27</v>
      </c>
      <c r="D127" s="118" t="str">
        <f>$D$17</f>
        <v>automašīna 2</v>
      </c>
      <c r="E127" s="132">
        <v>0</v>
      </c>
      <c r="F127" s="133">
        <f>E127/100*$M$17</f>
        <v>0</v>
      </c>
      <c r="G127" s="119">
        <f>F127*$H$17</f>
        <v>0</v>
      </c>
    </row>
    <row r="128" spans="1:7" x14ac:dyDescent="0.35">
      <c r="A128" s="120">
        <v>2017</v>
      </c>
      <c r="B128" s="121" t="s">
        <v>119</v>
      </c>
      <c r="C128" s="122">
        <v>27</v>
      </c>
      <c r="D128" s="123" t="str">
        <f>$D$18</f>
        <v>velosipēds</v>
      </c>
      <c r="E128" s="132">
        <v>0</v>
      </c>
      <c r="F128" s="124">
        <f>E128/100*$M$18</f>
        <v>0</v>
      </c>
      <c r="G128" s="125">
        <f>-(F128*$H$18)</f>
        <v>0</v>
      </c>
    </row>
    <row r="129" spans="1:7" x14ac:dyDescent="0.35">
      <c r="A129" s="126">
        <v>2017</v>
      </c>
      <c r="B129" s="127" t="s">
        <v>119</v>
      </c>
      <c r="C129" s="128">
        <v>27</v>
      </c>
      <c r="D129" s="129" t="str">
        <f>$D$19</f>
        <v>skolas autobuss</v>
      </c>
      <c r="E129" s="132">
        <v>0</v>
      </c>
      <c r="F129" s="130">
        <f>E129/100*$M$19</f>
        <v>0</v>
      </c>
      <c r="G129" s="131">
        <f>-(F129*$H$19)</f>
        <v>0</v>
      </c>
    </row>
    <row r="130" spans="1:7" x14ac:dyDescent="0.35">
      <c r="A130" s="111">
        <v>2017</v>
      </c>
      <c r="B130" s="112" t="s">
        <v>119</v>
      </c>
      <c r="C130" s="109">
        <v>28</v>
      </c>
      <c r="D130" s="110" t="str">
        <f>$D$16</f>
        <v>automašīna 1</v>
      </c>
      <c r="E130" s="132">
        <v>0</v>
      </c>
      <c r="F130" s="113">
        <f>E130/100*$M$16</f>
        <v>0</v>
      </c>
      <c r="G130" s="114">
        <f>F130*$H$16</f>
        <v>0</v>
      </c>
    </row>
    <row r="131" spans="1:7" x14ac:dyDescent="0.35">
      <c r="A131" s="115">
        <v>2017</v>
      </c>
      <c r="B131" s="116" t="s">
        <v>119</v>
      </c>
      <c r="C131" s="117">
        <v>28</v>
      </c>
      <c r="D131" s="118" t="str">
        <f>$D$17</f>
        <v>automašīna 2</v>
      </c>
      <c r="E131" s="132">
        <v>0</v>
      </c>
      <c r="F131" s="133">
        <f>E131/100*$M$17</f>
        <v>0</v>
      </c>
      <c r="G131" s="119">
        <f>F131*$H$17</f>
        <v>0</v>
      </c>
    </row>
    <row r="132" spans="1:7" x14ac:dyDescent="0.35">
      <c r="A132" s="120">
        <v>2017</v>
      </c>
      <c r="B132" s="121" t="s">
        <v>119</v>
      </c>
      <c r="C132" s="122">
        <v>28</v>
      </c>
      <c r="D132" s="123" t="str">
        <f>$D$18</f>
        <v>velosipēds</v>
      </c>
      <c r="E132" s="132">
        <v>0</v>
      </c>
      <c r="F132" s="124">
        <f>E132/100*$M$18</f>
        <v>0</v>
      </c>
      <c r="G132" s="125">
        <f>-(F132*$H$18)</f>
        <v>0</v>
      </c>
    </row>
    <row r="133" spans="1:7" x14ac:dyDescent="0.35">
      <c r="A133" s="126">
        <v>2017</v>
      </c>
      <c r="B133" s="127" t="s">
        <v>119</v>
      </c>
      <c r="C133" s="128">
        <v>28</v>
      </c>
      <c r="D133" s="129" t="str">
        <f>$D$19</f>
        <v>skolas autobuss</v>
      </c>
      <c r="E133" s="132">
        <v>0</v>
      </c>
      <c r="F133" s="130">
        <f>E133/100*$M$19</f>
        <v>0</v>
      </c>
      <c r="G133" s="131">
        <f>-(F133*$H$19)</f>
        <v>0</v>
      </c>
    </row>
    <row r="134" spans="1:7" x14ac:dyDescent="0.35">
      <c r="A134" s="111">
        <v>2017</v>
      </c>
      <c r="B134" s="112" t="s">
        <v>119</v>
      </c>
      <c r="C134" s="109">
        <v>29</v>
      </c>
      <c r="D134" s="110" t="str">
        <f>$D$16</f>
        <v>automašīna 1</v>
      </c>
      <c r="E134" s="132">
        <v>0</v>
      </c>
      <c r="F134" s="113">
        <f>E134/100*$M$16</f>
        <v>0</v>
      </c>
      <c r="G134" s="114">
        <f>F134*$H$16</f>
        <v>0</v>
      </c>
    </row>
    <row r="135" spans="1:7" x14ac:dyDescent="0.35">
      <c r="A135" s="115">
        <v>2017</v>
      </c>
      <c r="B135" s="116" t="s">
        <v>119</v>
      </c>
      <c r="C135" s="117">
        <v>29</v>
      </c>
      <c r="D135" s="118" t="str">
        <f>$D$17</f>
        <v>automašīna 2</v>
      </c>
      <c r="E135" s="132">
        <v>0</v>
      </c>
      <c r="F135" s="133">
        <f>E135/100*$M$17</f>
        <v>0</v>
      </c>
      <c r="G135" s="119">
        <f>F135*$H$17</f>
        <v>0</v>
      </c>
    </row>
    <row r="136" spans="1:7" x14ac:dyDescent="0.35">
      <c r="A136" s="120">
        <v>2017</v>
      </c>
      <c r="B136" s="121" t="s">
        <v>119</v>
      </c>
      <c r="C136" s="122">
        <v>29</v>
      </c>
      <c r="D136" s="123" t="str">
        <f>$D$18</f>
        <v>velosipēds</v>
      </c>
      <c r="E136" s="132">
        <v>0</v>
      </c>
      <c r="F136" s="124">
        <f>E136/100*$M$18</f>
        <v>0</v>
      </c>
      <c r="G136" s="125">
        <f>-(F136*$H$18)</f>
        <v>0</v>
      </c>
    </row>
    <row r="137" spans="1:7" x14ac:dyDescent="0.35">
      <c r="A137" s="126">
        <v>2017</v>
      </c>
      <c r="B137" s="127" t="s">
        <v>119</v>
      </c>
      <c r="C137" s="128">
        <v>29</v>
      </c>
      <c r="D137" s="129" t="str">
        <f>$D$19</f>
        <v>skolas autobuss</v>
      </c>
      <c r="E137" s="132">
        <v>0</v>
      </c>
      <c r="F137" s="130">
        <f>E137/100*$M$19</f>
        <v>0</v>
      </c>
      <c r="G137" s="131">
        <f>-(F137*$H$19)</f>
        <v>0</v>
      </c>
    </row>
    <row r="138" spans="1:7" x14ac:dyDescent="0.35">
      <c r="A138" s="111">
        <v>2017</v>
      </c>
      <c r="B138" s="112" t="s">
        <v>119</v>
      </c>
      <c r="C138" s="109">
        <v>30</v>
      </c>
      <c r="D138" s="110" t="str">
        <f>$D$16</f>
        <v>automašīna 1</v>
      </c>
      <c r="E138" s="132">
        <v>0</v>
      </c>
      <c r="F138" s="113">
        <f>E138/100*$M$16</f>
        <v>0</v>
      </c>
      <c r="G138" s="114">
        <f>F138*$H$16</f>
        <v>0</v>
      </c>
    </row>
    <row r="139" spans="1:7" x14ac:dyDescent="0.35">
      <c r="A139" s="115">
        <v>2017</v>
      </c>
      <c r="B139" s="116" t="s">
        <v>119</v>
      </c>
      <c r="C139" s="117">
        <v>30</v>
      </c>
      <c r="D139" s="118" t="str">
        <f>$D$17</f>
        <v>automašīna 2</v>
      </c>
      <c r="E139" s="132">
        <v>0</v>
      </c>
      <c r="F139" s="133">
        <f>E139/100*$M$17</f>
        <v>0</v>
      </c>
      <c r="G139" s="119">
        <f>F139*$H$17</f>
        <v>0</v>
      </c>
    </row>
    <row r="140" spans="1:7" x14ac:dyDescent="0.35">
      <c r="A140" s="120">
        <v>2017</v>
      </c>
      <c r="B140" s="121" t="s">
        <v>119</v>
      </c>
      <c r="C140" s="122">
        <v>30</v>
      </c>
      <c r="D140" s="123" t="str">
        <f>$D$18</f>
        <v>velosipēds</v>
      </c>
      <c r="E140" s="132">
        <v>0</v>
      </c>
      <c r="F140" s="124">
        <f>E140/100*$M$18</f>
        <v>0</v>
      </c>
      <c r="G140" s="125">
        <f>-(F140*$H$18)</f>
        <v>0</v>
      </c>
    </row>
    <row r="141" spans="1:7" x14ac:dyDescent="0.35">
      <c r="A141" s="126">
        <v>2017</v>
      </c>
      <c r="B141" s="127" t="s">
        <v>119</v>
      </c>
      <c r="C141" s="128">
        <v>30</v>
      </c>
      <c r="D141" s="129" t="str">
        <f>$D$19</f>
        <v>skolas autobuss</v>
      </c>
      <c r="E141" s="132">
        <v>0</v>
      </c>
      <c r="F141" s="130">
        <f>E141/100*$M$19</f>
        <v>0</v>
      </c>
      <c r="G141" s="131">
        <f>-(F141*$H$19)</f>
        <v>0</v>
      </c>
    </row>
    <row r="142" spans="1:7" x14ac:dyDescent="0.35">
      <c r="A142" s="111">
        <v>2017</v>
      </c>
      <c r="B142" s="112" t="s">
        <v>119</v>
      </c>
      <c r="C142" s="109">
        <v>31</v>
      </c>
      <c r="D142" s="110" t="str">
        <f>$D$16</f>
        <v>automašīna 1</v>
      </c>
      <c r="E142" s="132">
        <v>0</v>
      </c>
      <c r="F142" s="113">
        <f>E142/100*$M$16</f>
        <v>0</v>
      </c>
      <c r="G142" s="114">
        <f>F142*$H$16</f>
        <v>0</v>
      </c>
    </row>
    <row r="143" spans="1:7" x14ac:dyDescent="0.35">
      <c r="A143" s="115">
        <v>2017</v>
      </c>
      <c r="B143" s="116" t="s">
        <v>119</v>
      </c>
      <c r="C143" s="117">
        <v>31</v>
      </c>
      <c r="D143" s="118" t="str">
        <f>$D$17</f>
        <v>automašīna 2</v>
      </c>
      <c r="E143" s="132">
        <v>0</v>
      </c>
      <c r="F143" s="133">
        <f>E143/100*$M$17</f>
        <v>0</v>
      </c>
      <c r="G143" s="119">
        <f>F143*$H$17</f>
        <v>0</v>
      </c>
    </row>
    <row r="144" spans="1:7" x14ac:dyDescent="0.35">
      <c r="A144" s="120">
        <v>2017</v>
      </c>
      <c r="B144" s="121" t="s">
        <v>119</v>
      </c>
      <c r="C144" s="122">
        <v>31</v>
      </c>
      <c r="D144" s="123" t="str">
        <f>$D$18</f>
        <v>velosipēds</v>
      </c>
      <c r="E144" s="132">
        <v>0</v>
      </c>
      <c r="F144" s="124">
        <f>E144/100*$M$18</f>
        <v>0</v>
      </c>
      <c r="G144" s="125">
        <f>-(F144*$H$18)</f>
        <v>0</v>
      </c>
    </row>
    <row r="145" spans="1:7" x14ac:dyDescent="0.35">
      <c r="A145" s="126">
        <v>2017</v>
      </c>
      <c r="B145" s="127" t="s">
        <v>119</v>
      </c>
      <c r="C145" s="128">
        <v>31</v>
      </c>
      <c r="D145" s="129" t="str">
        <f>$D$19</f>
        <v>skolas autobuss</v>
      </c>
      <c r="E145" s="132">
        <v>0</v>
      </c>
      <c r="F145" s="130">
        <f>E145/100*$M$19</f>
        <v>0</v>
      </c>
      <c r="G145" s="131">
        <f>-(F145*$H$19)</f>
        <v>0</v>
      </c>
    </row>
  </sheetData>
  <autoFilter ref="A25:G56" xr:uid="{00000000-0009-0000-0000-000005000000}"/>
  <mergeCells count="18">
    <mergeCell ref="L14:O14"/>
    <mergeCell ref="A2:I2"/>
    <mergeCell ref="A6:N6"/>
    <mergeCell ref="A7:N7"/>
    <mergeCell ref="A9:I9"/>
    <mergeCell ref="A11:N11"/>
    <mergeCell ref="A12:N12"/>
    <mergeCell ref="A8:I8"/>
    <mergeCell ref="A19:C19"/>
    <mergeCell ref="D19:F19"/>
    <mergeCell ref="A14:F15"/>
    <mergeCell ref="G14:J14"/>
    <mergeCell ref="A16:C16"/>
    <mergeCell ref="D16:F16"/>
    <mergeCell ref="A17:C17"/>
    <mergeCell ref="D17:F17"/>
    <mergeCell ref="A18:C18"/>
    <mergeCell ref="D18:F1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589A42DCACB4AA414BCC53A3B2812" ma:contentTypeVersion="1" ma:contentTypeDescription="Create a new document." ma:contentTypeScope="" ma:versionID="c63d93a18e59ee1c58bb623bfc12c7b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264682-0038-4622-B45E-5243E3CEFB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E2718B9-84F5-4740-8AB6-46909ABAC0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62B05F-84DC-4E58-BF39-6C3DCA9E6D5A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60999173-F9E4-41C8-88BF-3EAD5260DA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Electricity Bill Calculator</vt:lpstr>
      <vt:lpstr>Bill Comparator</vt:lpstr>
      <vt:lpstr>Energijas_kalkulators</vt:lpstr>
      <vt:lpstr>Elektriba_paterins</vt:lpstr>
      <vt:lpstr>Apkure_telpu_klimats</vt:lpstr>
      <vt:lpstr>Transports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Samad</dc:creator>
  <cp:lastModifiedBy>Maija Rieksta</cp:lastModifiedBy>
  <cp:lastPrinted>2017-09-20T11:20:39Z</cp:lastPrinted>
  <dcterms:created xsi:type="dcterms:W3CDTF">2014-02-03T06:15:17Z</dcterms:created>
  <dcterms:modified xsi:type="dcterms:W3CDTF">2018-09-05T10:46:20Z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Order">
    <vt:lpwstr>7900.00000000000</vt:lpwstr>
  </property>
  <property fmtid="{D5CDD505-2E9C-101B-9397-08002B2CF9AE}" pid="6" name="_SourceUrl">
    <vt:lpwstr/>
  </property>
  <property fmtid="{D5CDD505-2E9C-101B-9397-08002B2CF9AE}" pid="7" name="_SharedFileIndex">
    <vt:lpwstr/>
  </property>
</Properties>
</file>